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drewni\Dropbox\Research\Cover crop calculator\2020 revised version\FINAL 2020 v5\"/>
    </mc:Choice>
  </mc:AlternateContent>
  <bookViews>
    <workbookView xWindow="0" yWindow="0" windowWidth="23040" windowHeight="9336" tabRatio="823"/>
  </bookViews>
  <sheets>
    <sheet name="Fertilizer Analysis" sheetId="1" r:id="rId1"/>
    <sheet name="Cover Crop Analysis" sheetId="10" r:id="rId2"/>
    <sheet name="Your Costs" sheetId="9" r:id="rId3"/>
    <sheet name="Cost Comparisons" sheetId="4" r:id="rId4"/>
    <sheet name="Nutrients Provided" sheetId="5" r:id="rId5"/>
    <sheet name="Cover Crop Equipment" sheetId="12" state="hidden" r:id="rId6"/>
  </sheets>
  <definedNames>
    <definedName name="Covercrop">'Cover Crop Analysis'!$A$5:$A$7</definedName>
    <definedName name="_xlnm.Print_Area" localSheetId="3">'Cost Comparisons'!$A$2:$Q$36</definedName>
    <definedName name="_xlnm.Print_Area" localSheetId="0">'Fertilizer Analysis'!$A$1:$R$35</definedName>
    <definedName name="_xlnm.Print_Area" localSheetId="4">'Nutrients Provided'!$A$1:$P$32</definedName>
    <definedName name="_xlnm.Print_Titles" localSheetId="3">'Cost Comparisons'!$A:$C,'Cost Comparisons'!$3:$3</definedName>
    <definedName name="_xlnm.Print_Titles" localSheetId="0">'Fertilizer Analysis'!$A:$A,'Fertilizer Analysis'!$2:$3</definedName>
    <definedName name="_xlnm.Print_Titles" localSheetId="4">'Nutrients Provided'!$A:$B,'Nutrients Provided'!$2:$3</definedName>
    <definedName name="_xlnm.Print_Titles" localSheetId="2">'Your Costs'!$A:$A,'Your Costs'!$1:$5</definedName>
  </definedNames>
  <calcPr calcId="162913"/>
</workbook>
</file>

<file path=xl/calcChain.xml><?xml version="1.0" encoding="utf-8"?>
<calcChain xmlns="http://schemas.openxmlformats.org/spreadsheetml/2006/main">
  <c r="C16" i="9" l="1"/>
  <c r="C15" i="9"/>
  <c r="H15" i="9"/>
  <c r="E15" i="9"/>
  <c r="C78" i="9" l="1"/>
  <c r="C77" i="9" s="1"/>
  <c r="F74" i="9" l="1"/>
  <c r="C74" i="9"/>
  <c r="F73" i="9"/>
  <c r="C73" i="9"/>
  <c r="I61" i="9"/>
  <c r="F61" i="9"/>
  <c r="C61" i="9"/>
  <c r="I51" i="9"/>
  <c r="F51" i="9"/>
  <c r="C51" i="9"/>
  <c r="I41" i="9"/>
  <c r="F41" i="9"/>
  <c r="C41" i="9"/>
  <c r="I30" i="9"/>
  <c r="F30" i="9"/>
  <c r="C30" i="9"/>
  <c r="I21" i="9"/>
  <c r="F21" i="9"/>
  <c r="C21" i="9"/>
  <c r="I20" i="9"/>
  <c r="F20" i="9"/>
  <c r="C20" i="9"/>
  <c r="I62" i="9"/>
  <c r="F62" i="9"/>
  <c r="C62" i="9"/>
  <c r="I52" i="9"/>
  <c r="F52" i="9"/>
  <c r="C52" i="9"/>
  <c r="I42" i="9"/>
  <c r="F42" i="9"/>
  <c r="C42" i="9"/>
  <c r="I31" i="9"/>
  <c r="F31" i="9"/>
  <c r="C31" i="9"/>
  <c r="D30" i="1" l="1"/>
  <c r="E30" i="1"/>
  <c r="F30" i="1"/>
  <c r="D31" i="1"/>
  <c r="E31" i="1"/>
  <c r="F31" i="1"/>
  <c r="D32" i="1"/>
  <c r="E32" i="1"/>
  <c r="F32" i="1"/>
  <c r="D33" i="1"/>
  <c r="E33" i="1"/>
  <c r="F33" i="1"/>
  <c r="D34" i="1"/>
  <c r="E34" i="1"/>
  <c r="F34" i="1"/>
  <c r="A30" i="1"/>
  <c r="A31" i="1"/>
  <c r="A32" i="1"/>
  <c r="A33" i="1"/>
  <c r="A34" i="1"/>
  <c r="C8" i="10"/>
  <c r="G8" i="10" s="1"/>
  <c r="H8" i="10" s="1"/>
  <c r="C9" i="10"/>
  <c r="G9" i="10" s="1"/>
  <c r="H9" i="10" s="1"/>
  <c r="C10" i="10"/>
  <c r="G10" i="10"/>
  <c r="H10" i="10" s="1"/>
  <c r="C11" i="10"/>
  <c r="G11" i="10" s="1"/>
  <c r="H11" i="10" s="1"/>
  <c r="C12" i="10"/>
  <c r="G12" i="10" s="1"/>
  <c r="H12" i="10" s="1"/>
  <c r="F28" i="1"/>
  <c r="F29" i="1"/>
  <c r="F27" i="1"/>
  <c r="E27" i="1"/>
  <c r="E28" i="1"/>
  <c r="E29" i="1"/>
  <c r="C5" i="10"/>
  <c r="G5" i="10" s="1"/>
  <c r="H5" i="10" s="1"/>
  <c r="C7" i="10"/>
  <c r="G7" i="10" s="1"/>
  <c r="H7" i="10" s="1"/>
  <c r="C5" i="5"/>
  <c r="C6" i="5"/>
  <c r="C7" i="5"/>
  <c r="C8" i="5"/>
  <c r="C9" i="5"/>
  <c r="C10" i="5"/>
  <c r="C11" i="5"/>
  <c r="C12" i="5"/>
  <c r="C13" i="5"/>
  <c r="C14" i="5"/>
  <c r="C15" i="5"/>
  <c r="C16" i="5"/>
  <c r="C18" i="5"/>
  <c r="E18" i="5" s="1"/>
  <c r="C19" i="5"/>
  <c r="F19" i="5" s="1"/>
  <c r="C20" i="5"/>
  <c r="F20" i="5" s="1"/>
  <c r="C21" i="5"/>
  <c r="E21" i="5" s="1"/>
  <c r="C23" i="5"/>
  <c r="C24" i="5"/>
  <c r="C25" i="5"/>
  <c r="C6" i="10"/>
  <c r="G6" i="10" s="1"/>
  <c r="H6" i="10" s="1"/>
  <c r="D5" i="1"/>
  <c r="F5" i="1" s="1"/>
  <c r="D6" i="1"/>
  <c r="D7" i="1"/>
  <c r="F7" i="1" s="1"/>
  <c r="D8" i="1"/>
  <c r="F8" i="1" s="1"/>
  <c r="H8" i="1" s="1"/>
  <c r="G8" i="4" s="1"/>
  <c r="D9" i="1"/>
  <c r="E9" i="1" s="1"/>
  <c r="G9" i="1" s="1"/>
  <c r="F9" i="4" s="1"/>
  <c r="D10" i="1"/>
  <c r="F10" i="1"/>
  <c r="D11" i="1"/>
  <c r="E11" i="1" s="1"/>
  <c r="D12" i="1"/>
  <c r="E12" i="1" s="1"/>
  <c r="E12" i="5" s="1"/>
  <c r="D13" i="1"/>
  <c r="D14" i="1"/>
  <c r="D15" i="1"/>
  <c r="E15" i="1" s="1"/>
  <c r="G15" i="1" s="1"/>
  <c r="F15" i="4" s="1"/>
  <c r="D16" i="1"/>
  <c r="F16" i="1" s="1"/>
  <c r="H16" i="1" s="1"/>
  <c r="G16" i="4" s="1"/>
  <c r="D23" i="1"/>
  <c r="E23" i="1" s="1"/>
  <c r="D24" i="1"/>
  <c r="E24" i="1" s="1"/>
  <c r="D25" i="1"/>
  <c r="F25" i="1" s="1"/>
  <c r="D8" i="12"/>
  <c r="D17" i="12"/>
  <c r="A5" i="5"/>
  <c r="D5" i="5"/>
  <c r="G5" i="5"/>
  <c r="H5" i="5"/>
  <c r="I5" i="5"/>
  <c r="J5" i="5"/>
  <c r="K5" i="5"/>
  <c r="L5" i="5"/>
  <c r="M5" i="5"/>
  <c r="N5" i="5"/>
  <c r="O5" i="5"/>
  <c r="P5" i="5"/>
  <c r="A6" i="5"/>
  <c r="D6" i="5"/>
  <c r="G6" i="5"/>
  <c r="H6" i="5"/>
  <c r="H7" i="5"/>
  <c r="H8" i="5"/>
  <c r="H9" i="5"/>
  <c r="H10" i="5"/>
  <c r="H11" i="5"/>
  <c r="H12" i="5"/>
  <c r="H13" i="5"/>
  <c r="H14" i="5"/>
  <c r="H15" i="5"/>
  <c r="H16" i="5"/>
  <c r="H18" i="5"/>
  <c r="H19" i="5"/>
  <c r="H20" i="5"/>
  <c r="H21" i="5"/>
  <c r="H23" i="5"/>
  <c r="H24" i="5"/>
  <c r="H25" i="5"/>
  <c r="I6" i="5"/>
  <c r="I7" i="5"/>
  <c r="I8" i="5"/>
  <c r="I9" i="5"/>
  <c r="I10" i="5"/>
  <c r="I11" i="5"/>
  <c r="I12" i="5"/>
  <c r="I13" i="5"/>
  <c r="I14" i="5"/>
  <c r="I15" i="5"/>
  <c r="I16" i="5"/>
  <c r="I18" i="5"/>
  <c r="I19" i="5"/>
  <c r="I20" i="5"/>
  <c r="I21" i="5"/>
  <c r="I23" i="5"/>
  <c r="I24" i="5"/>
  <c r="I25" i="5"/>
  <c r="J6" i="5"/>
  <c r="K6" i="5"/>
  <c r="L6" i="5"/>
  <c r="L7" i="5"/>
  <c r="L8" i="5"/>
  <c r="L9" i="5"/>
  <c r="L10" i="5"/>
  <c r="L11" i="5"/>
  <c r="L12" i="5"/>
  <c r="L13" i="5"/>
  <c r="L14" i="5"/>
  <c r="L15" i="5"/>
  <c r="L16" i="5"/>
  <c r="L18" i="5"/>
  <c r="L19" i="5"/>
  <c r="L20" i="5"/>
  <c r="L21" i="5"/>
  <c r="L23" i="5"/>
  <c r="L24" i="5"/>
  <c r="L25" i="5"/>
  <c r="M6" i="5"/>
  <c r="M7" i="5"/>
  <c r="M8" i="5"/>
  <c r="M9" i="5"/>
  <c r="M10" i="5"/>
  <c r="M11" i="5"/>
  <c r="M12" i="5"/>
  <c r="M13" i="5"/>
  <c r="M14" i="5"/>
  <c r="M15" i="5"/>
  <c r="M16" i="5"/>
  <c r="M18" i="5"/>
  <c r="M19" i="5"/>
  <c r="M20" i="5"/>
  <c r="M21" i="5"/>
  <c r="M23" i="5"/>
  <c r="M24" i="5"/>
  <c r="M25" i="5"/>
  <c r="N6" i="5"/>
  <c r="O6" i="5"/>
  <c r="P6" i="5"/>
  <c r="P7" i="5"/>
  <c r="P8" i="5"/>
  <c r="P9" i="5"/>
  <c r="P10" i="5"/>
  <c r="P11" i="5"/>
  <c r="P12" i="5"/>
  <c r="P13" i="5"/>
  <c r="P14" i="5"/>
  <c r="P15" i="5"/>
  <c r="P23" i="5"/>
  <c r="P24" i="5"/>
  <c r="P16" i="5"/>
  <c r="P18" i="5"/>
  <c r="P19" i="5"/>
  <c r="P20" i="5"/>
  <c r="P21" i="5"/>
  <c r="P25" i="5"/>
  <c r="A7" i="5"/>
  <c r="D7" i="5"/>
  <c r="G7" i="5"/>
  <c r="G8" i="5"/>
  <c r="G9" i="5"/>
  <c r="G10" i="5"/>
  <c r="G11" i="5"/>
  <c r="G12" i="5"/>
  <c r="G13" i="5"/>
  <c r="G14" i="5"/>
  <c r="G15" i="5"/>
  <c r="G16" i="5"/>
  <c r="G18" i="5"/>
  <c r="G19" i="5"/>
  <c r="G20" i="5"/>
  <c r="G21" i="5"/>
  <c r="G23" i="5"/>
  <c r="G24" i="5"/>
  <c r="G25" i="5"/>
  <c r="J7" i="5"/>
  <c r="K7" i="5"/>
  <c r="K8" i="5"/>
  <c r="K9" i="5"/>
  <c r="K10" i="5"/>
  <c r="K11" i="5"/>
  <c r="K12" i="5"/>
  <c r="K13" i="5"/>
  <c r="K14" i="5"/>
  <c r="K15" i="5"/>
  <c r="K16" i="5"/>
  <c r="K18" i="5"/>
  <c r="K19" i="5"/>
  <c r="K20" i="5"/>
  <c r="K21" i="5"/>
  <c r="K23" i="5"/>
  <c r="K24" i="5"/>
  <c r="K25" i="5"/>
  <c r="N7" i="5"/>
  <c r="O7" i="5"/>
  <c r="O8" i="5"/>
  <c r="O9" i="5"/>
  <c r="O10" i="5"/>
  <c r="O11" i="5"/>
  <c r="O12" i="5"/>
  <c r="O13" i="5"/>
  <c r="O14" i="5"/>
  <c r="O15" i="5"/>
  <c r="O23" i="5"/>
  <c r="O24" i="5"/>
  <c r="O16" i="5"/>
  <c r="O18" i="5"/>
  <c r="O19" i="5"/>
  <c r="O20" i="5"/>
  <c r="O21" i="5"/>
  <c r="O25" i="5"/>
  <c r="A8" i="5"/>
  <c r="D8" i="5"/>
  <c r="J8" i="5"/>
  <c r="N8" i="5"/>
  <c r="A9" i="5"/>
  <c r="D9" i="5"/>
  <c r="J9" i="5"/>
  <c r="N9" i="5"/>
  <c r="A10" i="5"/>
  <c r="D10" i="5"/>
  <c r="J10" i="5"/>
  <c r="N10" i="5"/>
  <c r="A11" i="5"/>
  <c r="D11" i="5"/>
  <c r="J11" i="5"/>
  <c r="N11" i="5"/>
  <c r="A12" i="5"/>
  <c r="D12" i="5"/>
  <c r="J12" i="5"/>
  <c r="N12" i="5"/>
  <c r="A13" i="5"/>
  <c r="D13" i="5"/>
  <c r="J13" i="5"/>
  <c r="N13" i="5"/>
  <c r="A14" i="5"/>
  <c r="D14" i="5"/>
  <c r="J14" i="5"/>
  <c r="N14" i="5"/>
  <c r="A15" i="5"/>
  <c r="D15" i="5"/>
  <c r="J15" i="5"/>
  <c r="N15" i="5"/>
  <c r="N23" i="5"/>
  <c r="N24" i="5"/>
  <c r="N16" i="5"/>
  <c r="N18" i="5"/>
  <c r="N19" i="5"/>
  <c r="N20" i="5"/>
  <c r="N21" i="5"/>
  <c r="N25" i="5"/>
  <c r="A16" i="5"/>
  <c r="D16" i="5"/>
  <c r="J16" i="5"/>
  <c r="A18" i="5"/>
  <c r="J18" i="5"/>
  <c r="A19" i="5"/>
  <c r="J19" i="5"/>
  <c r="A20" i="5"/>
  <c r="J20" i="5"/>
  <c r="A21" i="5"/>
  <c r="J21" i="5"/>
  <c r="A23" i="5"/>
  <c r="D23" i="5"/>
  <c r="J23" i="5"/>
  <c r="A24" i="5"/>
  <c r="D24" i="5"/>
  <c r="J24" i="5"/>
  <c r="A25" i="5"/>
  <c r="D25" i="5"/>
  <c r="J25" i="5"/>
  <c r="A5" i="4"/>
  <c r="C5" i="4"/>
  <c r="D5" i="4"/>
  <c r="E5" i="4"/>
  <c r="H5" i="4"/>
  <c r="I5" i="4"/>
  <c r="J5" i="4"/>
  <c r="K5" i="4"/>
  <c r="L5" i="4"/>
  <c r="M5" i="4"/>
  <c r="N5" i="4"/>
  <c r="O5" i="4"/>
  <c r="P5" i="4"/>
  <c r="Q5" i="4"/>
  <c r="A6" i="4"/>
  <c r="C6" i="4"/>
  <c r="D6" i="4"/>
  <c r="E6" i="4"/>
  <c r="H6" i="4"/>
  <c r="I6" i="4"/>
  <c r="J6" i="4"/>
  <c r="K6" i="4"/>
  <c r="L6" i="4"/>
  <c r="M6" i="4"/>
  <c r="N6" i="4"/>
  <c r="O6" i="4"/>
  <c r="P6" i="4"/>
  <c r="Q6" i="4"/>
  <c r="A7" i="4"/>
  <c r="C7" i="4"/>
  <c r="D7" i="4"/>
  <c r="E7" i="4"/>
  <c r="H7" i="4"/>
  <c r="I7" i="4"/>
  <c r="J7" i="4"/>
  <c r="K7" i="4"/>
  <c r="L7" i="4"/>
  <c r="M7" i="4"/>
  <c r="N7" i="4"/>
  <c r="O7" i="4"/>
  <c r="P7" i="4"/>
  <c r="Q7" i="4"/>
  <c r="A8" i="4"/>
  <c r="C8" i="4"/>
  <c r="D8" i="4"/>
  <c r="E8" i="4"/>
  <c r="H8" i="4"/>
  <c r="I8" i="4"/>
  <c r="J8" i="4"/>
  <c r="K8" i="4"/>
  <c r="L8" i="4"/>
  <c r="M8" i="4"/>
  <c r="N8" i="4"/>
  <c r="O8" i="4"/>
  <c r="P8" i="4"/>
  <c r="Q8" i="4"/>
  <c r="A9" i="4"/>
  <c r="C9" i="4"/>
  <c r="D9" i="4"/>
  <c r="E9" i="4"/>
  <c r="H9" i="4"/>
  <c r="I9" i="4"/>
  <c r="J9" i="4"/>
  <c r="K9" i="4"/>
  <c r="L9" i="4"/>
  <c r="M9" i="4"/>
  <c r="N9" i="4"/>
  <c r="O9" i="4"/>
  <c r="P9" i="4"/>
  <c r="Q9" i="4"/>
  <c r="A10" i="4"/>
  <c r="C10" i="4"/>
  <c r="D10" i="4"/>
  <c r="E10" i="4"/>
  <c r="H10" i="4"/>
  <c r="I10" i="4"/>
  <c r="J10" i="4"/>
  <c r="K10" i="4"/>
  <c r="L10" i="4"/>
  <c r="M10" i="4"/>
  <c r="N10" i="4"/>
  <c r="O10" i="4"/>
  <c r="P10" i="4"/>
  <c r="Q10" i="4"/>
  <c r="A11" i="4"/>
  <c r="C11" i="4"/>
  <c r="D11" i="4"/>
  <c r="E11" i="4"/>
  <c r="H11" i="4"/>
  <c r="I11" i="4"/>
  <c r="J11" i="4"/>
  <c r="K11" i="4"/>
  <c r="L11" i="4"/>
  <c r="M11" i="4"/>
  <c r="N11" i="4"/>
  <c r="O11" i="4"/>
  <c r="P11" i="4"/>
  <c r="Q11" i="4"/>
  <c r="A12" i="4"/>
  <c r="C12" i="4"/>
  <c r="D12" i="4"/>
  <c r="E12" i="4"/>
  <c r="H12" i="4"/>
  <c r="I12" i="4"/>
  <c r="J12" i="4"/>
  <c r="K12" i="4"/>
  <c r="L12" i="4"/>
  <c r="M12" i="4"/>
  <c r="N12" i="4"/>
  <c r="O12" i="4"/>
  <c r="P12" i="4"/>
  <c r="Q12" i="4"/>
  <c r="A13" i="4"/>
  <c r="C13" i="4"/>
  <c r="D13" i="4"/>
  <c r="E13" i="4"/>
  <c r="H13" i="4"/>
  <c r="I13" i="4"/>
  <c r="J13" i="4"/>
  <c r="K13" i="4"/>
  <c r="L13" i="4"/>
  <c r="M13" i="4"/>
  <c r="N13" i="4"/>
  <c r="O13" i="4"/>
  <c r="P13" i="4"/>
  <c r="Q13" i="4"/>
  <c r="A14" i="4"/>
  <c r="C14" i="4"/>
  <c r="D14" i="4"/>
  <c r="E14" i="4"/>
  <c r="H14" i="4"/>
  <c r="I14" i="4"/>
  <c r="J14" i="4"/>
  <c r="K14" i="4"/>
  <c r="L14" i="4"/>
  <c r="M14" i="4"/>
  <c r="N14" i="4"/>
  <c r="O14" i="4"/>
  <c r="P14" i="4"/>
  <c r="Q14" i="4"/>
  <c r="A15" i="4"/>
  <c r="C15" i="4"/>
  <c r="C71" i="9"/>
  <c r="C72" i="9" s="1"/>
  <c r="C16" i="4"/>
  <c r="C18" i="4"/>
  <c r="C19" i="4"/>
  <c r="C20" i="4"/>
  <c r="C21" i="4"/>
  <c r="F71" i="9"/>
  <c r="F72" i="9" s="1"/>
  <c r="F78" i="9"/>
  <c r="C25" i="4"/>
  <c r="C26" i="4"/>
  <c r="C27" i="4"/>
  <c r="D15" i="4"/>
  <c r="E15" i="4"/>
  <c r="H15" i="4"/>
  <c r="I15" i="4"/>
  <c r="J15" i="4"/>
  <c r="K15" i="4"/>
  <c r="L15" i="4"/>
  <c r="M15" i="4"/>
  <c r="N15" i="4"/>
  <c r="O15" i="4"/>
  <c r="P15" i="4"/>
  <c r="Q15" i="4"/>
  <c r="A16" i="4"/>
  <c r="D16" i="4"/>
  <c r="E16" i="4"/>
  <c r="H16" i="4"/>
  <c r="I16" i="4"/>
  <c r="J16" i="4"/>
  <c r="K16" i="4"/>
  <c r="L16" i="4"/>
  <c r="M16" i="4"/>
  <c r="N16" i="4"/>
  <c r="O16" i="4"/>
  <c r="P16" i="4"/>
  <c r="Q16" i="4"/>
  <c r="A18" i="4"/>
  <c r="D18" i="4"/>
  <c r="H18" i="4"/>
  <c r="I18" i="4"/>
  <c r="J18" i="4"/>
  <c r="K18" i="4"/>
  <c r="L18" i="4"/>
  <c r="M18" i="4"/>
  <c r="N18" i="4"/>
  <c r="O18" i="4"/>
  <c r="P18" i="4"/>
  <c r="Q18" i="4"/>
  <c r="A19" i="4"/>
  <c r="D19" i="4"/>
  <c r="H19" i="4"/>
  <c r="I19" i="4"/>
  <c r="J19" i="4"/>
  <c r="K19" i="4"/>
  <c r="L19" i="4"/>
  <c r="M19" i="4"/>
  <c r="N19" i="4"/>
  <c r="O19" i="4"/>
  <c r="P19" i="4"/>
  <c r="Q19" i="4"/>
  <c r="A20" i="4"/>
  <c r="D20" i="4"/>
  <c r="H20" i="4"/>
  <c r="I20" i="4"/>
  <c r="J20" i="4"/>
  <c r="K20" i="4"/>
  <c r="L20" i="4"/>
  <c r="M20" i="4"/>
  <c r="N20" i="4"/>
  <c r="O20" i="4"/>
  <c r="P20" i="4"/>
  <c r="Q20" i="4"/>
  <c r="A21" i="4"/>
  <c r="D21" i="4"/>
  <c r="H21" i="4"/>
  <c r="I21" i="4"/>
  <c r="J21" i="4"/>
  <c r="K21" i="4"/>
  <c r="L21" i="4"/>
  <c r="M21" i="4"/>
  <c r="N21" i="4"/>
  <c r="O21" i="4"/>
  <c r="P21" i="4"/>
  <c r="Q21" i="4"/>
  <c r="A25" i="4"/>
  <c r="D25" i="4"/>
  <c r="E25" i="4"/>
  <c r="H25" i="4"/>
  <c r="I25" i="4"/>
  <c r="J25" i="4"/>
  <c r="K25" i="4"/>
  <c r="L25" i="4"/>
  <c r="M25" i="4"/>
  <c r="N25" i="4"/>
  <c r="O25" i="4"/>
  <c r="P25" i="4"/>
  <c r="Q25" i="4"/>
  <c r="A26" i="4"/>
  <c r="D26" i="4"/>
  <c r="E26" i="4"/>
  <c r="H26" i="4"/>
  <c r="I26" i="4"/>
  <c r="J26" i="4"/>
  <c r="K26" i="4"/>
  <c r="L26" i="4"/>
  <c r="M26" i="4"/>
  <c r="N26" i="4"/>
  <c r="O26" i="4"/>
  <c r="P26" i="4"/>
  <c r="Q26" i="4"/>
  <c r="A27" i="4"/>
  <c r="D27" i="4"/>
  <c r="E27" i="4"/>
  <c r="H27" i="4"/>
  <c r="I27" i="4"/>
  <c r="J27" i="4"/>
  <c r="K27" i="4"/>
  <c r="L27" i="4"/>
  <c r="M27" i="4"/>
  <c r="N27" i="4"/>
  <c r="O27" i="4"/>
  <c r="P27" i="4"/>
  <c r="Q27" i="4"/>
  <c r="A32" i="4"/>
  <c r="A33" i="4"/>
  <c r="A34" i="4"/>
  <c r="B4" i="9"/>
  <c r="E4" i="9"/>
  <c r="H4" i="9"/>
  <c r="C8" i="9"/>
  <c r="F8" i="9"/>
  <c r="I8" i="9"/>
  <c r="I10" i="9"/>
  <c r="I12" i="9"/>
  <c r="I13" i="9"/>
  <c r="C10" i="9"/>
  <c r="F10" i="9"/>
  <c r="C12" i="9"/>
  <c r="C13" i="9"/>
  <c r="F12" i="9"/>
  <c r="F13" i="9"/>
  <c r="E16" i="9"/>
  <c r="H16" i="9" s="1"/>
  <c r="C18" i="9"/>
  <c r="C19" i="9" s="1"/>
  <c r="C25" i="9"/>
  <c r="C24" i="9" s="1"/>
  <c r="C59" i="9"/>
  <c r="C49" i="9"/>
  <c r="C39" i="9"/>
  <c r="C35" i="9"/>
  <c r="C34" i="9" s="1"/>
  <c r="C28" i="9"/>
  <c r="C29" i="9" s="1"/>
  <c r="D36" i="9"/>
  <c r="F18" i="9"/>
  <c r="I18" i="9"/>
  <c r="I19" i="9" s="1"/>
  <c r="F25" i="9"/>
  <c r="F24" i="9" s="1"/>
  <c r="I25" i="9"/>
  <c r="I24" i="9" s="1"/>
  <c r="F28" i="9"/>
  <c r="F35" i="9"/>
  <c r="F34" i="9" s="1"/>
  <c r="G36" i="9"/>
  <c r="I28" i="9"/>
  <c r="I29" i="9" s="1"/>
  <c r="I35" i="9"/>
  <c r="I34" i="9" s="1"/>
  <c r="J36" i="9"/>
  <c r="F39" i="9"/>
  <c r="F46" i="9"/>
  <c r="F45" i="9" s="1"/>
  <c r="I39" i="9"/>
  <c r="C46" i="9"/>
  <c r="C45" i="9" s="1"/>
  <c r="I46" i="9"/>
  <c r="I45" i="9" s="1"/>
  <c r="C56" i="9"/>
  <c r="C55" i="9" s="1"/>
  <c r="F49" i="9"/>
  <c r="I49" i="9"/>
  <c r="F56" i="9"/>
  <c r="F55" i="9" s="1"/>
  <c r="I56" i="9"/>
  <c r="I55" i="9" s="1"/>
  <c r="F59" i="9"/>
  <c r="I59" i="9"/>
  <c r="C66" i="9"/>
  <c r="C65" i="9" s="1"/>
  <c r="F66" i="9"/>
  <c r="F65" i="9" s="1"/>
  <c r="I66" i="9"/>
  <c r="I65" i="9" s="1"/>
  <c r="G18" i="1"/>
  <c r="F18" i="4" s="1"/>
  <c r="H18" i="1"/>
  <c r="G18" i="4" s="1"/>
  <c r="G19" i="1"/>
  <c r="F19" i="4" s="1"/>
  <c r="H19" i="1"/>
  <c r="G19" i="4" s="1"/>
  <c r="G20" i="1"/>
  <c r="F20" i="4" s="1"/>
  <c r="H20" i="1"/>
  <c r="G20" i="4" s="1"/>
  <c r="G21" i="1"/>
  <c r="F21" i="4" s="1"/>
  <c r="H21" i="1"/>
  <c r="G21" i="4" s="1"/>
  <c r="A27" i="1"/>
  <c r="D27" i="1"/>
  <c r="A28" i="1"/>
  <c r="D28" i="1"/>
  <c r="A29" i="1"/>
  <c r="D29" i="1"/>
  <c r="E8" i="1"/>
  <c r="G8" i="1" s="1"/>
  <c r="F8" i="4" s="1"/>
  <c r="E5" i="1"/>
  <c r="F23" i="1"/>
  <c r="H23" i="1" s="1"/>
  <c r="G25" i="4" s="1"/>
  <c r="E6" i="1"/>
  <c r="E13" i="1"/>
  <c r="G13" i="1" s="1"/>
  <c r="F13" i="4" s="1"/>
  <c r="E10" i="1"/>
  <c r="G10" i="1" s="1"/>
  <c r="F10" i="4" s="1"/>
  <c r="D79" i="9" l="1"/>
  <c r="C22" i="4" s="1"/>
  <c r="C23" i="4" s="1"/>
  <c r="J26" i="9"/>
  <c r="G79" i="9"/>
  <c r="C28" i="4" s="1"/>
  <c r="C29" i="4" s="1"/>
  <c r="D26" i="9"/>
  <c r="F10" i="5"/>
  <c r="E20" i="5"/>
  <c r="F19" i="9"/>
  <c r="G26" i="9" s="1"/>
  <c r="F60" i="9"/>
  <c r="G67" i="9" s="1"/>
  <c r="C60" i="9"/>
  <c r="D67" i="9" s="1"/>
  <c r="I60" i="9"/>
  <c r="J67" i="9" s="1"/>
  <c r="C50" i="9"/>
  <c r="D57" i="9" s="1"/>
  <c r="I50" i="9"/>
  <c r="J57" i="9" s="1"/>
  <c r="F50" i="9"/>
  <c r="G57" i="9" s="1"/>
  <c r="C40" i="9"/>
  <c r="D47" i="9" s="1"/>
  <c r="I40" i="9"/>
  <c r="J47" i="9" s="1"/>
  <c r="F40" i="9"/>
  <c r="G47" i="9" s="1"/>
  <c r="J14" i="9"/>
  <c r="J37" i="9"/>
  <c r="D37" i="9"/>
  <c r="F29" i="9"/>
  <c r="G37" i="9" s="1"/>
  <c r="G14" i="9"/>
  <c r="D14" i="9"/>
  <c r="H10" i="1"/>
  <c r="G10" i="4" s="1"/>
  <c r="E16" i="1"/>
  <c r="G16" i="1" s="1"/>
  <c r="F16" i="4" s="1"/>
  <c r="E6" i="5"/>
  <c r="F15" i="1"/>
  <c r="H15" i="1" s="1"/>
  <c r="G15" i="4" s="1"/>
  <c r="E10" i="5"/>
  <c r="F11" i="1"/>
  <c r="F11" i="5" s="1"/>
  <c r="G11" i="1"/>
  <c r="F11" i="4" s="1"/>
  <c r="F25" i="5"/>
  <c r="F24" i="1"/>
  <c r="G24" i="1"/>
  <c r="F26" i="4" s="1"/>
  <c r="F14" i="1"/>
  <c r="H14" i="1" s="1"/>
  <c r="G14" i="4" s="1"/>
  <c r="E14" i="1"/>
  <c r="G14" i="1" s="1"/>
  <c r="F14" i="4" s="1"/>
  <c r="E13" i="5"/>
  <c r="E11" i="5"/>
  <c r="E5" i="5"/>
  <c r="E7" i="1"/>
  <c r="G7" i="1" s="1"/>
  <c r="F7" i="4" s="1"/>
  <c r="F14" i="5"/>
  <c r="E24" i="5"/>
  <c r="G5" i="1"/>
  <c r="F5" i="4" s="1"/>
  <c r="F24" i="5"/>
  <c r="H29" i="5"/>
  <c r="H31" i="5" s="1"/>
  <c r="E19" i="5"/>
  <c r="F7" i="5"/>
  <c r="H7" i="1"/>
  <c r="G7" i="4" s="1"/>
  <c r="H5" i="1"/>
  <c r="G5" i="4" s="1"/>
  <c r="F5" i="5"/>
  <c r="G6" i="1"/>
  <c r="F6" i="4" s="1"/>
  <c r="E25" i="1"/>
  <c r="E25" i="5" s="1"/>
  <c r="F12" i="1"/>
  <c r="F6" i="1"/>
  <c r="F6" i="5" s="1"/>
  <c r="M29" i="5"/>
  <c r="M31" i="5" s="1"/>
  <c r="G12" i="1"/>
  <c r="F12" i="4" s="1"/>
  <c r="L29" i="5"/>
  <c r="L31" i="5" s="1"/>
  <c r="E16" i="5"/>
  <c r="H24" i="1"/>
  <c r="G26" i="4" s="1"/>
  <c r="E15" i="5"/>
  <c r="H25" i="1"/>
  <c r="G27" i="4" s="1"/>
  <c r="O29" i="5"/>
  <c r="O31" i="5" s="1"/>
  <c r="G29" i="5"/>
  <c r="G31" i="5" s="1"/>
  <c r="I29" i="5"/>
  <c r="I31" i="5" s="1"/>
  <c r="N29" i="5"/>
  <c r="N31" i="5" s="1"/>
  <c r="J29" i="5"/>
  <c r="J31" i="5" s="1"/>
  <c r="F9" i="1"/>
  <c r="H9" i="1" s="1"/>
  <c r="G9" i="4" s="1"/>
  <c r="K29" i="5"/>
  <c r="K31" i="5" s="1"/>
  <c r="F18" i="5"/>
  <c r="E8" i="5"/>
  <c r="F21" i="5"/>
  <c r="F13" i="1"/>
  <c r="F13" i="5" s="1"/>
  <c r="P29" i="5"/>
  <c r="P31" i="5" s="1"/>
  <c r="E9" i="5"/>
  <c r="F16" i="5"/>
  <c r="F8" i="5"/>
  <c r="E23" i="5"/>
  <c r="G23" i="1"/>
  <c r="F25" i="4" s="1"/>
  <c r="F23" i="5"/>
  <c r="I10" i="10"/>
  <c r="K10" i="10" s="1"/>
  <c r="C32" i="1"/>
  <c r="C29" i="1"/>
  <c r="I7" i="10"/>
  <c r="D34" i="4" s="1"/>
  <c r="B27" i="5"/>
  <c r="I9" i="10"/>
  <c r="J9" i="10" s="1"/>
  <c r="C31" i="1"/>
  <c r="C30" i="1"/>
  <c r="I8" i="10"/>
  <c r="I12" i="10"/>
  <c r="K12" i="10" s="1"/>
  <c r="C34" i="1"/>
  <c r="I11" i="10"/>
  <c r="C33" i="1"/>
  <c r="E34" i="4"/>
  <c r="D27" i="5"/>
  <c r="D29" i="5" s="1"/>
  <c r="D31" i="5" s="1"/>
  <c r="E33" i="4"/>
  <c r="C28" i="1"/>
  <c r="I6" i="10"/>
  <c r="I5" i="10"/>
  <c r="C27" i="5" s="1"/>
  <c r="C29" i="5" s="1"/>
  <c r="C31" i="5" s="1"/>
  <c r="C27" i="1"/>
  <c r="J68" i="9" l="1"/>
  <c r="C34" i="4" s="1"/>
  <c r="D68" i="9"/>
  <c r="C32" i="4" s="1"/>
  <c r="E32" i="4" s="1"/>
  <c r="G68" i="9"/>
  <c r="C33" i="4" s="1"/>
  <c r="H11" i="1"/>
  <c r="G11" i="4" s="1"/>
  <c r="F15" i="5"/>
  <c r="E14" i="5"/>
  <c r="C30" i="4"/>
  <c r="E7" i="5"/>
  <c r="F9" i="5"/>
  <c r="H13" i="1"/>
  <c r="G13" i="4" s="1"/>
  <c r="G25" i="1"/>
  <c r="F27" i="4" s="1"/>
  <c r="H6" i="1"/>
  <c r="G6" i="4" s="1"/>
  <c r="H12" i="1"/>
  <c r="G12" i="4" s="1"/>
  <c r="F12" i="5"/>
  <c r="J7" i="10"/>
  <c r="K7" i="10"/>
  <c r="G34" i="4" s="1"/>
  <c r="J12" i="10"/>
  <c r="K9" i="10"/>
  <c r="J10" i="10"/>
  <c r="J8" i="10"/>
  <c r="K8" i="10"/>
  <c r="J11" i="10"/>
  <c r="K11" i="10"/>
  <c r="D33" i="4"/>
  <c r="K6" i="10"/>
  <c r="G33" i="4" s="1"/>
  <c r="J6" i="10"/>
  <c r="K5" i="10"/>
  <c r="G32" i="4" s="1"/>
  <c r="J5" i="10"/>
  <c r="E27" i="5" s="1"/>
  <c r="E29" i="5" l="1"/>
  <c r="E31" i="5" s="1"/>
  <c r="D32" i="4"/>
  <c r="F27" i="5"/>
  <c r="F29" i="5" s="1"/>
  <c r="F31" i="5" s="1"/>
</calcChain>
</file>

<file path=xl/sharedStrings.xml><?xml version="1.0" encoding="utf-8"?>
<sst xmlns="http://schemas.openxmlformats.org/spreadsheetml/2006/main" count="291" uniqueCount="216">
  <si>
    <t xml:space="preserve">nick.andrews@oregonstate.edu </t>
  </si>
  <si>
    <t xml:space="preserve">Product price ($/lb) </t>
  </si>
  <si>
    <t>Total N ($/lb)</t>
  </si>
  <si>
    <t>Mg        ($/lb)</t>
  </si>
  <si>
    <t>S            ($/lb)</t>
  </si>
  <si>
    <t>B            ($/lb)</t>
  </si>
  <si>
    <t>Cu            ($/lb)</t>
  </si>
  <si>
    <t>Fe          ($/lb)</t>
  </si>
  <si>
    <t>Mn         ($/lb)</t>
  </si>
  <si>
    <t>Zn            ($/lb)</t>
  </si>
  <si>
    <t>Ca        (%)</t>
  </si>
  <si>
    <t>Mg      (%)</t>
  </si>
  <si>
    <t>B       (%)</t>
  </si>
  <si>
    <t>Cu       (%)</t>
  </si>
  <si>
    <t>Fe       (%)</t>
  </si>
  <si>
    <t>Mn       (%)</t>
  </si>
  <si>
    <t>Zn       (%)</t>
  </si>
  <si>
    <t>S         (%)</t>
  </si>
  <si>
    <t>Total dry matter   ($/lb)</t>
  </si>
  <si>
    <t>nick.andrews@oregonstate.edu</t>
  </si>
  <si>
    <t xml:space="preserve">comments to:  </t>
  </si>
  <si>
    <t>MATERIAL</t>
  </si>
  <si>
    <t>POUNDS OF EACH NUTRIENT PROVIDED</t>
  </si>
  <si>
    <t>Total applied</t>
  </si>
  <si>
    <t>Ca          $/lb</t>
  </si>
  <si>
    <t>Species 2 seed cost ($/lb)</t>
  </si>
  <si>
    <t>Species 3 seed cost ($/lb)</t>
  </si>
  <si>
    <t>Species 2 seed rate (lbs/A)</t>
  </si>
  <si>
    <t>Species 3 seed rate (lbs/A)</t>
  </si>
  <si>
    <t>Your Information</t>
  </si>
  <si>
    <t>Field 1</t>
  </si>
  <si>
    <t>Field 3</t>
  </si>
  <si>
    <t>Fraction of acre sampled</t>
  </si>
  <si>
    <t>Fresh weight of field sample        (x.x lb)</t>
  </si>
  <si>
    <t>Total N     (lb/A)</t>
  </si>
  <si>
    <t>N/A</t>
  </si>
  <si>
    <t>drill</t>
  </si>
  <si>
    <t>drop spreader</t>
  </si>
  <si>
    <t>tractor driven spin spreader</t>
  </si>
  <si>
    <t xml:space="preserve">hand held spin spreader </t>
  </si>
  <si>
    <t>flail mow once</t>
  </si>
  <si>
    <t>disc once</t>
  </si>
  <si>
    <t>rotary mow once</t>
  </si>
  <si>
    <t>chisel plow once</t>
  </si>
  <si>
    <t>moldboard plow once</t>
  </si>
  <si>
    <t>none</t>
  </si>
  <si>
    <t>done with seeding</t>
  </si>
  <si>
    <t>separate operation</t>
  </si>
  <si>
    <t>Seed incorporation</t>
  </si>
  <si>
    <t>Mixture or species 1 seed cost ($/lb)</t>
  </si>
  <si>
    <t>Mixture or species 1 seed rate (lbs/A)</t>
  </si>
  <si>
    <t>Inoculum</t>
  </si>
  <si>
    <t>rotary mow once  1</t>
  </si>
  <si>
    <t>Operation Speed (MPH)</t>
  </si>
  <si>
    <t>.044 x hp</t>
  </si>
  <si>
    <t>speed coefficient</t>
  </si>
  <si>
    <t>(mph)(width)(FldEffic) x</t>
  </si>
  <si>
    <t>hp</t>
  </si>
  <si>
    <t>Tractor value assumes $500 per hp 20yr life and 200hr per yr use</t>
  </si>
  <si>
    <t>$/hr</t>
  </si>
  <si>
    <t>Disk</t>
  </si>
  <si>
    <t>12 ft light duty</t>
  </si>
  <si>
    <t>Deep Chisel</t>
  </si>
  <si>
    <t>8 ft</t>
  </si>
  <si>
    <t>Mold Board Plow</t>
  </si>
  <si>
    <t>6 ft</t>
  </si>
  <si>
    <t>Grain Drill</t>
  </si>
  <si>
    <t>Weed Cultivator</t>
  </si>
  <si>
    <t>Fertilizer Spreader</t>
  </si>
  <si>
    <t>Direct Seed Drill</t>
  </si>
  <si>
    <t>Equipment $/hr based on EM 8929</t>
  </si>
  <si>
    <t>20 ft broadcast</t>
  </si>
  <si>
    <t>6ft</t>
  </si>
  <si>
    <t>cost/hour</t>
  </si>
  <si>
    <t>Tractor size (hp)</t>
  </si>
  <si>
    <t>Seeding method ($/hr)</t>
  </si>
  <si>
    <t>Fuel Use ($/hr)</t>
  </si>
  <si>
    <t>Tractor operational cost ($/hr)</t>
  </si>
  <si>
    <t>Implement Width (ft)</t>
  </si>
  <si>
    <t>Operation Speed (A/hr)</t>
  </si>
  <si>
    <t>incorporation</t>
  </si>
  <si>
    <t xml:space="preserve">12ft </t>
  </si>
  <si>
    <t>Labor cost ($/hr)</t>
  </si>
  <si>
    <t>Operation Labor cost ($/hr)</t>
  </si>
  <si>
    <t>Seeding equipment and labor cost</t>
  </si>
  <si>
    <t>First tillage equipment and labor cost</t>
  </si>
  <si>
    <t>Second tillage equipment and labor cost</t>
  </si>
  <si>
    <t>Third tillage equipment and labor cost</t>
  </si>
  <si>
    <t>Same as weed cult.</t>
  </si>
  <si>
    <t>Speed Calculation</t>
  </si>
  <si>
    <r>
      <t xml:space="preserve">Tractor fuel </t>
    </r>
    <r>
      <rPr>
        <u/>
        <sz val="10"/>
        <rFont val="Verdana"/>
        <family val="2"/>
      </rPr>
      <t>use gal/hr</t>
    </r>
  </si>
  <si>
    <t>Fuel cost ($/gal)</t>
  </si>
  <si>
    <t>Fertilizer application</t>
  </si>
  <si>
    <t>Implement or broadcast width (ft)</t>
  </si>
  <si>
    <t xml:space="preserve">Cover crop seeding </t>
  </si>
  <si>
    <t>COVER CROPS</t>
  </si>
  <si>
    <t xml:space="preserve">TOTAL AMENDMENT COST </t>
  </si>
  <si>
    <t>Fertilizer application cost</t>
  </si>
  <si>
    <t>Compost application cost</t>
  </si>
  <si>
    <t>Total cost of fertilizer and application</t>
  </si>
  <si>
    <t>Cost ($/A)</t>
  </si>
  <si>
    <t>Total cost of compost and application</t>
  </si>
  <si>
    <t>Application equipment ($/hr)</t>
  </si>
  <si>
    <t>Manure/compost application</t>
  </si>
  <si>
    <t>Fertilizer app options</t>
  </si>
  <si>
    <t>hand held spin spreader</t>
  </si>
  <si>
    <t>side dresser</t>
  </si>
  <si>
    <t>manure spreader</t>
  </si>
  <si>
    <t xml:space="preserve">COVER CROPS </t>
  </si>
  <si>
    <t>Field 2</t>
  </si>
  <si>
    <t>Impliment</t>
  </si>
  <si>
    <t>Width</t>
  </si>
  <si>
    <t>10ft</t>
  </si>
  <si>
    <t>Manure Spreader*</t>
  </si>
  <si>
    <t>Side Dress 6 row*</t>
  </si>
  <si>
    <t>2x broadcast spreader</t>
  </si>
  <si>
    <t>same as direst seed drill</t>
  </si>
  <si>
    <t>COMPOST</t>
  </si>
  <si>
    <t>First cover crop tillage</t>
  </si>
  <si>
    <t>Second cover crop tillage</t>
  </si>
  <si>
    <t>First tillage method</t>
  </si>
  <si>
    <t>Second tillage method</t>
  </si>
  <si>
    <t>Third cover crop tillage</t>
  </si>
  <si>
    <t>Third tillage method</t>
  </si>
  <si>
    <t># irrigations to establish cover crop</t>
  </si>
  <si>
    <t>Irrigation</t>
  </si>
  <si>
    <t>acre</t>
  </si>
  <si>
    <t>pump/electric</t>
  </si>
  <si>
    <t>cost of line not allocated to cover crop but production crops</t>
  </si>
  <si>
    <t>Based EM 8929</t>
  </si>
  <si>
    <t>* Labor is for setup and removal of handlines</t>
  </si>
  <si>
    <t>Labor handlines*</t>
  </si>
  <si>
    <t>Implement or Broadcast Width (ft)</t>
  </si>
  <si>
    <t>Operation Labor cost ($/A)</t>
  </si>
  <si>
    <t>Cover Crop Establishment</t>
  </si>
  <si>
    <t>Establishment equipment and labor cost</t>
  </si>
  <si>
    <t>ORGANIC FERTILIZERS</t>
  </si>
  <si>
    <t>SYNTHETIC FERTILIZERS</t>
  </si>
  <si>
    <t>Blood meal (12.5-1.5-0.6)</t>
  </si>
  <si>
    <t>Bone meal (3-20-0.5)</t>
  </si>
  <si>
    <t>Feather meal (granulated) (13-0-0)</t>
  </si>
  <si>
    <t>Fish meal (10-6-2)</t>
  </si>
  <si>
    <t>Meat and bone meal (7-8-0)</t>
  </si>
  <si>
    <t>Soy meal (6.5-1.5-2.4)</t>
  </si>
  <si>
    <t>Sulfate of potash (0-0-50)</t>
  </si>
  <si>
    <t>Sulfate of potash magnesia (0-0-22)</t>
  </si>
  <si>
    <t>Muriate of potash (KCl) (0-0-60)</t>
  </si>
  <si>
    <t>Triple super phosphate (0-40-0)</t>
  </si>
  <si>
    <t>Urea (46-0-0)</t>
  </si>
  <si>
    <t>immobilizes N</t>
  </si>
  <si>
    <t>Enter your information in yellow cells. Results are in green cells</t>
  </si>
  <si>
    <t>Total seed and inoculum cost ($/A)</t>
  </si>
  <si>
    <t>Cost      ($/A)</t>
  </si>
  <si>
    <t>Composted manure (1.5-0.5-0.5)</t>
  </si>
  <si>
    <t>% dry matter from lab     (xx.x%)</t>
  </si>
  <si>
    <t xml:space="preserve">Comments to: </t>
  </si>
  <si>
    <t>Comments to:</t>
  </si>
  <si>
    <t>Drop down options below</t>
  </si>
  <si>
    <t xml:space="preserve">Comments to:  </t>
  </si>
  <si>
    <t>Chicken manure - dried (4-3-2)</t>
  </si>
  <si>
    <t xml:space="preserve"> </t>
  </si>
  <si>
    <t>Fresh weight (lbs/A)</t>
  </si>
  <si>
    <t>Dry weight    (lb/A)</t>
  </si>
  <si>
    <t>Results appear in the green cells. Only the top three rows link to 'Your Costs' calculations.</t>
  </si>
  <si>
    <t>Results appear in the green cells</t>
  </si>
  <si>
    <t>% Dry matter</t>
  </si>
  <si>
    <t xml:space="preserve">Total % N from label (fresh weight) </t>
  </si>
  <si>
    <t>Total % N (dry weight)</t>
  </si>
  <si>
    <t>Enter nutrient analyses in the yellow cells</t>
  </si>
  <si>
    <t>Enter cover crop information in the yellow cells</t>
  </si>
  <si>
    <t xml:space="preserve">4 week PAN        (% of total N, dry weight)                         </t>
  </si>
  <si>
    <t xml:space="preserve">10 week PAN        (% of total N, dry weight) </t>
  </si>
  <si>
    <t>MATERIALS</t>
  </si>
  <si>
    <t>4 week PAN    (lb/A)</t>
  </si>
  <si>
    <t>Cost       ($/A)</t>
  </si>
  <si>
    <t>Enter cover crop and fertilizer application costs in the yellow cells</t>
  </si>
  <si>
    <t>protection password = beavers</t>
  </si>
  <si>
    <t>4 week PAN     ($/lb)</t>
  </si>
  <si>
    <t>10 week PAN       ($/lb)</t>
  </si>
  <si>
    <t>10 week PAN</t>
  </si>
  <si>
    <t>Enter product cost in the yellow cells</t>
  </si>
  <si>
    <t>Cost per pound of nutrient will appear in the green cells</t>
  </si>
  <si>
    <t>4 week PAN             (lb per 100 lb product, fresh weight)</t>
  </si>
  <si>
    <t>10 week PAN (lb per 100 lb product, fresh weight)</t>
  </si>
  <si>
    <t>Enter application rate in the yellow cells</t>
  </si>
  <si>
    <t>Total N</t>
  </si>
  <si>
    <t xml:space="preserve">Total dry matter </t>
  </si>
  <si>
    <t xml:space="preserve">4 week PAN </t>
  </si>
  <si>
    <t>Ca</t>
  </si>
  <si>
    <t>Mg</t>
  </si>
  <si>
    <t>S</t>
  </si>
  <si>
    <t>B</t>
  </si>
  <si>
    <t>Cu</t>
  </si>
  <si>
    <t>Fe</t>
  </si>
  <si>
    <t>Mn</t>
  </si>
  <si>
    <t>Zn</t>
  </si>
  <si>
    <t>SELECT COVER CROP</t>
  </si>
  <si>
    <t>COVER CROP</t>
  </si>
  <si>
    <t xml:space="preserve">NUTRIENT BALANCE </t>
  </si>
  <si>
    <t>Fertilizer recommendation (lbs/ac)</t>
  </si>
  <si>
    <t>Balance (applied minus need, lb/ac)</t>
  </si>
  <si>
    <r>
      <t>P</t>
    </r>
    <r>
      <rPr>
        <b/>
        <vertAlign val="subscript"/>
        <sz val="9"/>
        <rFont val="Calibri"/>
        <family val="2"/>
        <scheme val="minor"/>
      </rPr>
      <t>2</t>
    </r>
    <r>
      <rPr>
        <b/>
        <sz val="9"/>
        <rFont val="Calibri"/>
        <family val="2"/>
        <scheme val="minor"/>
      </rPr>
      <t>O</t>
    </r>
    <r>
      <rPr>
        <b/>
        <vertAlign val="subscript"/>
        <sz val="9"/>
        <rFont val="Calibri"/>
        <family val="2"/>
        <scheme val="minor"/>
      </rPr>
      <t>5</t>
    </r>
    <r>
      <rPr>
        <b/>
        <sz val="9"/>
        <rFont val="Calibri"/>
        <family val="2"/>
        <scheme val="minor"/>
      </rPr>
      <t xml:space="preserve">       (%)</t>
    </r>
  </si>
  <si>
    <r>
      <t>K</t>
    </r>
    <r>
      <rPr>
        <b/>
        <vertAlign val="subscript"/>
        <sz val="9"/>
        <rFont val="Calibri"/>
        <family val="2"/>
        <scheme val="minor"/>
      </rPr>
      <t>2</t>
    </r>
    <r>
      <rPr>
        <b/>
        <sz val="9"/>
        <rFont val="Calibri"/>
        <family val="2"/>
        <scheme val="minor"/>
      </rPr>
      <t>O      (%)</t>
    </r>
  </si>
  <si>
    <r>
      <t xml:space="preserve"> Area sampled (ft</t>
    </r>
    <r>
      <rPr>
        <b/>
        <vertAlign val="superscript"/>
        <sz val="9"/>
        <rFont val="Calibri"/>
        <family val="2"/>
      </rPr>
      <t>2</t>
    </r>
    <r>
      <rPr>
        <b/>
        <sz val="9"/>
        <rFont val="Calibri"/>
        <family val="2"/>
      </rPr>
      <t>)</t>
    </r>
  </si>
  <si>
    <r>
      <t>P</t>
    </r>
    <r>
      <rPr>
        <b/>
        <vertAlign val="subscript"/>
        <sz val="9"/>
        <rFont val="Calibri"/>
        <family val="2"/>
        <scheme val="minor"/>
      </rPr>
      <t>2</t>
    </r>
    <r>
      <rPr>
        <b/>
        <sz val="9"/>
        <rFont val="Calibri"/>
        <family val="2"/>
        <scheme val="minor"/>
      </rPr>
      <t>O</t>
    </r>
    <r>
      <rPr>
        <b/>
        <vertAlign val="subscript"/>
        <sz val="9"/>
        <rFont val="Calibri"/>
        <family val="2"/>
        <scheme val="minor"/>
      </rPr>
      <t>5</t>
    </r>
    <r>
      <rPr>
        <b/>
        <sz val="9"/>
        <rFont val="Calibri"/>
        <family val="2"/>
        <scheme val="minor"/>
      </rPr>
      <t xml:space="preserve">           ($/lb)</t>
    </r>
  </si>
  <si>
    <r>
      <t>K</t>
    </r>
    <r>
      <rPr>
        <b/>
        <vertAlign val="subscript"/>
        <sz val="9"/>
        <rFont val="Calibri"/>
        <family val="2"/>
        <scheme val="minor"/>
      </rPr>
      <t>2</t>
    </r>
    <r>
      <rPr>
        <b/>
        <sz val="9"/>
        <rFont val="Calibri"/>
        <family val="2"/>
        <scheme val="minor"/>
      </rPr>
      <t>O          ($/lb)</t>
    </r>
  </si>
  <si>
    <r>
      <t xml:space="preserve">Nutrients provides in </t>
    </r>
    <r>
      <rPr>
        <b/>
        <u/>
        <sz val="9"/>
        <rFont val="Calibri"/>
        <family val="2"/>
        <scheme val="minor"/>
      </rPr>
      <t>lb per acre</t>
    </r>
    <r>
      <rPr>
        <b/>
        <sz val="9"/>
        <rFont val="Calibri"/>
        <family val="2"/>
        <scheme val="minor"/>
      </rPr>
      <t xml:space="preserve"> appear in the yellow cells</t>
    </r>
  </si>
  <si>
    <r>
      <t xml:space="preserve">App'n rate </t>
    </r>
    <r>
      <rPr>
        <b/>
        <vertAlign val="superscript"/>
        <sz val="9"/>
        <rFont val="Calibri"/>
        <family val="2"/>
        <scheme val="minor"/>
      </rPr>
      <t xml:space="preserve"> </t>
    </r>
    <r>
      <rPr>
        <b/>
        <sz val="9"/>
        <rFont val="Calibri"/>
        <family val="2"/>
        <scheme val="minor"/>
      </rPr>
      <t xml:space="preserve">  (fresh weight)</t>
    </r>
  </si>
  <si>
    <r>
      <t>P</t>
    </r>
    <r>
      <rPr>
        <b/>
        <vertAlign val="subscript"/>
        <sz val="9"/>
        <rFont val="Calibri"/>
        <family val="2"/>
        <scheme val="minor"/>
      </rPr>
      <t>2</t>
    </r>
    <r>
      <rPr>
        <b/>
        <sz val="9"/>
        <rFont val="Calibri"/>
        <family val="2"/>
        <scheme val="minor"/>
      </rPr>
      <t>O</t>
    </r>
    <r>
      <rPr>
        <b/>
        <vertAlign val="subscript"/>
        <sz val="9"/>
        <rFont val="Calibri"/>
        <family val="2"/>
        <scheme val="minor"/>
      </rPr>
      <t>5</t>
    </r>
    <r>
      <rPr>
        <b/>
        <sz val="9"/>
        <rFont val="Times New Roman"/>
        <family val="1"/>
      </rPr>
      <t/>
    </r>
  </si>
  <si>
    <r>
      <t>K</t>
    </r>
    <r>
      <rPr>
        <b/>
        <vertAlign val="subscript"/>
        <sz val="9"/>
        <rFont val="Calibri"/>
        <family val="2"/>
        <scheme val="minor"/>
      </rPr>
      <t>2</t>
    </r>
    <r>
      <rPr>
        <b/>
        <sz val="9"/>
        <rFont val="Calibri"/>
        <family val="2"/>
        <scheme val="minor"/>
      </rPr>
      <t>O</t>
    </r>
  </si>
  <si>
    <t>% N from lab      (x.x%)</t>
  </si>
  <si>
    <t xml:space="preserve">10 week PAN   (lb/A) </t>
  </si>
  <si>
    <t>Cover crop seed and management cost</t>
  </si>
  <si>
    <t>Cover crop seed, fuel and labor</t>
  </si>
  <si>
    <t>FERTILIZER OR MANURE/COMPOST APPLICATION COST (ALL FIELDS)</t>
  </si>
  <si>
    <t>Equipment and labor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</si>
</sst>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6" formatCode="&quot;$&quot;#,##0_);[Red]\(&quot;$&quot;#,##0\)"/>
    <numFmt numFmtId="7" formatCode="&quot;$&quot;#,##0.00_);\(&quot;$&quot;#,##0.00\)"/>
    <numFmt numFmtId="164" formatCode="0.0%"/>
    <numFmt numFmtId="165" formatCode="&quot;$&quot;#,##0.00"/>
    <numFmt numFmtId="166" formatCode="0.0"/>
    <numFmt numFmtId="167" formatCode="&quot;$&quot;#,##0"/>
    <numFmt numFmtId="168" formatCode="0.000"/>
  </numFmts>
  <fonts count="28" x14ac:knownFonts="1">
    <font>
      <sz val="10"/>
      <name val="Verdana"/>
    </font>
    <font>
      <sz val="8"/>
      <name val="Verdana"/>
      <family val="2"/>
    </font>
    <font>
      <u/>
      <sz val="10"/>
      <color indexed="12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sz val="11"/>
      <name val="Verdana"/>
      <family val="2"/>
    </font>
    <font>
      <b/>
      <sz val="9"/>
      <name val="Verdana"/>
      <family val="2"/>
    </font>
    <font>
      <u/>
      <sz val="10"/>
      <name val="Verdana"/>
      <family val="2"/>
    </font>
    <font>
      <sz val="10"/>
      <name val="Verdana"/>
      <family val="2"/>
    </font>
    <font>
      <u/>
      <sz val="10"/>
      <name val="Verdana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u/>
      <sz val="9"/>
      <color indexed="12"/>
      <name val="Times New Roman"/>
      <family val="1"/>
    </font>
    <font>
      <b/>
      <sz val="9"/>
      <name val="Calibri"/>
      <family val="2"/>
    </font>
    <font>
      <sz val="9"/>
      <name val="Calibri"/>
      <family val="2"/>
    </font>
    <font>
      <u/>
      <sz val="9"/>
      <color indexed="12"/>
      <name val="Calibri"/>
      <family val="2"/>
    </font>
    <font>
      <b/>
      <sz val="12"/>
      <name val="Calibri"/>
      <family val="2"/>
      <scheme val="minor"/>
    </font>
    <font>
      <b/>
      <sz val="9"/>
      <name val="Calibri"/>
      <family val="2"/>
      <scheme val="minor"/>
    </font>
    <font>
      <b/>
      <vertAlign val="subscript"/>
      <sz val="9"/>
      <name val="Calibri"/>
      <family val="2"/>
      <scheme val="minor"/>
    </font>
    <font>
      <sz val="9"/>
      <name val="Calibri"/>
      <family val="2"/>
      <scheme val="minor"/>
    </font>
    <font>
      <u/>
      <sz val="9"/>
      <color indexed="12"/>
      <name val="Calibri"/>
      <family val="2"/>
      <scheme val="minor"/>
    </font>
    <font>
      <sz val="10"/>
      <name val="Calibri"/>
      <family val="2"/>
    </font>
    <font>
      <b/>
      <vertAlign val="superscript"/>
      <sz val="9"/>
      <name val="Calibri"/>
      <family val="2"/>
    </font>
    <font>
      <b/>
      <i/>
      <sz val="9"/>
      <name val="Calibri"/>
      <family val="2"/>
      <scheme val="minor"/>
    </font>
    <font>
      <b/>
      <u/>
      <sz val="9"/>
      <name val="Calibri"/>
      <family val="2"/>
      <scheme val="minor"/>
    </font>
    <font>
      <b/>
      <vertAlign val="superscript"/>
      <sz val="9"/>
      <name val="Calibri"/>
      <family val="2"/>
      <scheme val="minor"/>
    </font>
    <font>
      <b/>
      <sz val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EF9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theme="6" tint="0.3999755851924192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99">
    <xf numFmtId="0" fontId="0" fillId="0" borderId="0" xfId="0"/>
    <xf numFmtId="0" fontId="0" fillId="0" borderId="0" xfId="0" applyBorder="1"/>
    <xf numFmtId="6" fontId="0" fillId="0" borderId="0" xfId="0" applyNumberFormat="1"/>
    <xf numFmtId="165" fontId="0" fillId="0" borderId="0" xfId="0" applyNumberFormat="1"/>
    <xf numFmtId="2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15" xfId="0" applyBorder="1"/>
    <xf numFmtId="0" fontId="0" fillId="0" borderId="16" xfId="0" applyBorder="1"/>
    <xf numFmtId="0" fontId="0" fillId="2" borderId="17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0" borderId="18" xfId="0" applyBorder="1"/>
    <xf numFmtId="6" fontId="0" fillId="0" borderId="18" xfId="0" applyNumberFormat="1" applyBorder="1"/>
    <xf numFmtId="6" fontId="0" fillId="0" borderId="9" xfId="0" applyNumberFormat="1" applyBorder="1"/>
    <xf numFmtId="0" fontId="0" fillId="0" borderId="19" xfId="0" applyBorder="1" applyAlignment="1">
      <alignment horizontal="right"/>
    </xf>
    <xf numFmtId="0" fontId="0" fillId="0" borderId="19" xfId="0" applyBorder="1" applyAlignment="1">
      <alignment horizontal="left"/>
    </xf>
    <xf numFmtId="0" fontId="0" fillId="0" borderId="8" xfId="0" applyBorder="1"/>
    <xf numFmtId="0" fontId="8" fillId="0" borderId="3" xfId="0" applyFont="1" applyBorder="1" applyAlignment="1">
      <alignment wrapText="1"/>
    </xf>
    <xf numFmtId="0" fontId="7" fillId="0" borderId="17" xfId="0" applyFont="1" applyBorder="1" applyAlignment="1"/>
    <xf numFmtId="0" fontId="7" fillId="0" borderId="20" xfId="0" applyFont="1" applyBorder="1" applyAlignment="1"/>
    <xf numFmtId="0" fontId="0" fillId="0" borderId="20" xfId="0" applyBorder="1"/>
    <xf numFmtId="0" fontId="0" fillId="0" borderId="4" xfId="0" applyBorder="1"/>
    <xf numFmtId="0" fontId="0" fillId="0" borderId="15" xfId="0" applyBorder="1" applyAlignment="1">
      <alignment horizontal="right"/>
    </xf>
    <xf numFmtId="2" fontId="0" fillId="0" borderId="0" xfId="0" applyNumberFormat="1" applyBorder="1"/>
    <xf numFmtId="0" fontId="0" fillId="0" borderId="16" xfId="0" applyBorder="1" applyAlignment="1">
      <alignment horizontal="right"/>
    </xf>
    <xf numFmtId="0" fontId="0" fillId="0" borderId="19" xfId="0" applyBorder="1"/>
    <xf numFmtId="2" fontId="0" fillId="0" borderId="19" xfId="0" applyNumberFormat="1" applyBorder="1"/>
    <xf numFmtId="0" fontId="0" fillId="0" borderId="9" xfId="0" applyBorder="1"/>
    <xf numFmtId="0" fontId="4" fillId="0" borderId="0" xfId="0" applyFont="1" applyAlignment="1">
      <alignment wrapText="1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/>
    <xf numFmtId="0" fontId="4" fillId="0" borderId="17" xfId="0" applyFont="1" applyBorder="1" applyAlignment="1">
      <alignment horizontal="center"/>
    </xf>
    <xf numFmtId="0" fontId="0" fillId="0" borderId="15" xfId="0" applyFill="1" applyBorder="1"/>
    <xf numFmtId="6" fontId="0" fillId="0" borderId="0" xfId="0" applyNumberFormat="1" applyBorder="1"/>
    <xf numFmtId="6" fontId="9" fillId="0" borderId="0" xfId="0" applyNumberFormat="1" applyFont="1" applyBorder="1"/>
    <xf numFmtId="167" fontId="0" fillId="0" borderId="0" xfId="0" applyNumberFormat="1" applyBorder="1"/>
    <xf numFmtId="0" fontId="0" fillId="0" borderId="2" xfId="0" applyBorder="1" applyProtection="1"/>
    <xf numFmtId="0" fontId="3" fillId="0" borderId="0" xfId="0" applyFont="1" applyFill="1" applyProtection="1"/>
    <xf numFmtId="0" fontId="3" fillId="0" borderId="0" xfId="0" applyFont="1" applyBorder="1" applyProtection="1"/>
    <xf numFmtId="164" fontId="3" fillId="0" borderId="0" xfId="0" applyNumberFormat="1" applyFont="1" applyProtection="1"/>
    <xf numFmtId="9" fontId="3" fillId="0" borderId="0" xfId="0" applyNumberFormat="1" applyFont="1" applyProtection="1"/>
    <xf numFmtId="0" fontId="3" fillId="0" borderId="0" xfId="0" applyFont="1" applyProtection="1"/>
    <xf numFmtId="0" fontId="0" fillId="0" borderId="0" xfId="0" applyBorder="1" applyProtection="1"/>
    <xf numFmtId="164" fontId="0" fillId="0" borderId="0" xfId="0" applyNumberFormat="1" applyProtection="1"/>
    <xf numFmtId="9" fontId="0" fillId="0" borderId="0" xfId="0" applyNumberFormat="1" applyProtection="1"/>
    <xf numFmtId="0" fontId="0" fillId="0" borderId="0" xfId="0" applyProtection="1"/>
    <xf numFmtId="0" fontId="0" fillId="0" borderId="19" xfId="0" applyBorder="1" applyProtection="1"/>
    <xf numFmtId="0" fontId="6" fillId="0" borderId="0" xfId="0" applyFont="1" applyFill="1" applyProtection="1"/>
    <xf numFmtId="0" fontId="0" fillId="0" borderId="0" xfId="0" applyFill="1" applyProtection="1"/>
    <xf numFmtId="0" fontId="4" fillId="0" borderId="0" xfId="0" applyFont="1" applyFill="1" applyProtection="1"/>
    <xf numFmtId="0" fontId="0" fillId="0" borderId="0" xfId="0" applyFill="1" applyBorder="1" applyProtection="1"/>
    <xf numFmtId="0" fontId="5" fillId="0" borderId="0" xfId="0" applyFont="1" applyProtection="1"/>
    <xf numFmtId="0" fontId="3" fillId="0" borderId="0" xfId="0" applyFont="1" applyAlignment="1" applyProtection="1">
      <alignment horizontal="center"/>
    </xf>
    <xf numFmtId="0" fontId="10" fillId="0" borderId="0" xfId="0" applyFont="1" applyAlignment="1" applyProtection="1">
      <alignment horizontal="center"/>
    </xf>
    <xf numFmtId="0" fontId="3" fillId="0" borderId="18" xfId="0" applyFont="1" applyBorder="1" applyProtection="1"/>
    <xf numFmtId="1" fontId="3" fillId="0" borderId="0" xfId="0" applyNumberFormat="1" applyFont="1" applyProtection="1"/>
    <xf numFmtId="1" fontId="3" fillId="0" borderId="0" xfId="0" applyNumberFormat="1" applyFont="1" applyAlignment="1" applyProtection="1">
      <alignment horizontal="center"/>
    </xf>
    <xf numFmtId="0" fontId="0" fillId="0" borderId="18" xfId="0" applyBorder="1" applyProtection="1"/>
    <xf numFmtId="1" fontId="0" fillId="0" borderId="0" xfId="0" applyNumberFormat="1" applyProtection="1"/>
    <xf numFmtId="0" fontId="10" fillId="0" borderId="0" xfId="0" applyFont="1" applyProtection="1"/>
    <xf numFmtId="0" fontId="12" fillId="0" borderId="0" xfId="0" applyFont="1" applyProtection="1"/>
    <xf numFmtId="0" fontId="10" fillId="0" borderId="0" xfId="0" applyFont="1" applyFill="1" applyProtection="1"/>
    <xf numFmtId="0" fontId="11" fillId="0" borderId="0" xfId="0" applyFont="1" applyFill="1" applyBorder="1" applyAlignment="1" applyProtection="1">
      <alignment horizontal="center" wrapText="1"/>
    </xf>
    <xf numFmtId="165" fontId="10" fillId="0" borderId="0" xfId="0" applyNumberFormat="1" applyFont="1" applyFill="1" applyBorder="1" applyAlignment="1" applyProtection="1">
      <alignment horizontal="center"/>
    </xf>
    <xf numFmtId="4" fontId="10" fillId="0" borderId="0" xfId="0" applyNumberFormat="1" applyFont="1" applyFill="1" applyBorder="1" applyAlignment="1" applyProtection="1">
      <alignment horizontal="center"/>
    </xf>
    <xf numFmtId="4" fontId="10" fillId="5" borderId="2" xfId="0" applyNumberFormat="1" applyFont="1" applyFill="1" applyBorder="1" applyAlignment="1" applyProtection="1">
      <alignment horizontal="center"/>
    </xf>
    <xf numFmtId="4" fontId="10" fillId="5" borderId="7" xfId="0" applyNumberFormat="1" applyFont="1" applyFill="1" applyBorder="1" applyAlignment="1" applyProtection="1">
      <alignment horizontal="center"/>
    </xf>
    <xf numFmtId="7" fontId="10" fillId="0" borderId="0" xfId="0" applyNumberFormat="1" applyFont="1" applyFill="1" applyBorder="1" applyAlignment="1" applyProtection="1">
      <alignment horizontal="center"/>
    </xf>
    <xf numFmtId="165" fontId="11" fillId="0" borderId="0" xfId="0" applyNumberFormat="1" applyFont="1" applyFill="1" applyBorder="1" applyAlignment="1" applyProtection="1">
      <alignment horizontal="center"/>
    </xf>
    <xf numFmtId="0" fontId="11" fillId="5" borderId="1" xfId="0" applyFont="1" applyFill="1" applyBorder="1" applyAlignment="1" applyProtection="1">
      <alignment horizontal="left"/>
    </xf>
    <xf numFmtId="0" fontId="11" fillId="5" borderId="12" xfId="0" applyFont="1" applyFill="1" applyBorder="1" applyAlignment="1" applyProtection="1">
      <alignment horizontal="left"/>
    </xf>
    <xf numFmtId="0" fontId="11" fillId="5" borderId="13" xfId="0" applyFont="1" applyFill="1" applyBorder="1" applyAlignment="1" applyProtection="1">
      <alignment horizontal="left"/>
    </xf>
    <xf numFmtId="0" fontId="11" fillId="5" borderId="14" xfId="0" applyFont="1" applyFill="1" applyBorder="1" applyAlignment="1" applyProtection="1">
      <alignment horizontal="left"/>
    </xf>
    <xf numFmtId="165" fontId="11" fillId="5" borderId="2" xfId="0" applyNumberFormat="1" applyFont="1" applyFill="1" applyBorder="1" applyAlignment="1" applyProtection="1">
      <alignment horizontal="center"/>
    </xf>
    <xf numFmtId="0" fontId="14" fillId="5" borderId="2" xfId="0" applyFont="1" applyFill="1" applyBorder="1" applyAlignment="1" applyProtection="1">
      <alignment horizontal="center" vertical="center" wrapText="1"/>
    </xf>
    <xf numFmtId="0" fontId="14" fillId="5" borderId="7" xfId="0" applyFont="1" applyFill="1" applyBorder="1" applyAlignment="1" applyProtection="1">
      <alignment horizontal="center" vertical="center" wrapText="1"/>
    </xf>
    <xf numFmtId="0" fontId="15" fillId="4" borderId="1" xfId="0" applyFont="1" applyFill="1" applyBorder="1" applyAlignment="1" applyProtection="1">
      <alignment horizontal="left"/>
      <protection locked="0"/>
    </xf>
    <xf numFmtId="166" fontId="15" fillId="4" borderId="2" xfId="0" applyNumberFormat="1" applyFont="1" applyFill="1" applyBorder="1" applyAlignment="1" applyProtection="1">
      <alignment horizontal="center"/>
      <protection locked="0"/>
    </xf>
    <xf numFmtId="1" fontId="15" fillId="4" borderId="2" xfId="0" applyNumberFormat="1" applyFont="1" applyFill="1" applyBorder="1" applyAlignment="1" applyProtection="1">
      <alignment horizontal="center"/>
      <protection locked="0"/>
    </xf>
    <xf numFmtId="166" fontId="15" fillId="5" borderId="2" xfId="0" applyNumberFormat="1" applyFont="1" applyFill="1" applyBorder="1" applyAlignment="1" applyProtection="1">
      <alignment horizontal="center"/>
    </xf>
    <xf numFmtId="1" fontId="15" fillId="5" borderId="2" xfId="0" applyNumberFormat="1" applyFont="1" applyFill="1" applyBorder="1" applyAlignment="1" applyProtection="1">
      <alignment horizontal="center"/>
    </xf>
    <xf numFmtId="0" fontId="15" fillId="0" borderId="0" xfId="0" applyFont="1" applyProtection="1"/>
    <xf numFmtId="164" fontId="18" fillId="5" borderId="2" xfId="0" applyNumberFormat="1" applyFont="1" applyFill="1" applyBorder="1" applyAlignment="1" applyProtection="1">
      <alignment horizontal="center" vertical="center" wrapText="1"/>
    </xf>
    <xf numFmtId="9" fontId="18" fillId="5" borderId="2" xfId="0" applyNumberFormat="1" applyFont="1" applyFill="1" applyBorder="1" applyAlignment="1" applyProtection="1">
      <alignment horizontal="center" vertical="center" wrapText="1"/>
    </xf>
    <xf numFmtId="164" fontId="18" fillId="6" borderId="2" xfId="0" applyNumberFormat="1" applyFont="1" applyFill="1" applyBorder="1" applyAlignment="1" applyProtection="1">
      <alignment horizontal="center" vertical="center" wrapText="1"/>
    </xf>
    <xf numFmtId="0" fontId="18" fillId="5" borderId="2" xfId="0" applyFont="1" applyFill="1" applyBorder="1" applyAlignment="1" applyProtection="1">
      <alignment horizontal="center" vertical="center" wrapText="1"/>
    </xf>
    <xf numFmtId="0" fontId="18" fillId="5" borderId="7" xfId="0" applyFont="1" applyFill="1" applyBorder="1" applyAlignment="1" applyProtection="1">
      <alignment horizontal="center" vertical="center" wrapText="1"/>
    </xf>
    <xf numFmtId="0" fontId="20" fillId="4" borderId="1" xfId="0" applyFont="1" applyFill="1" applyBorder="1" applyAlignment="1" applyProtection="1">
      <alignment horizontal="left"/>
      <protection locked="0"/>
    </xf>
    <xf numFmtId="166" fontId="20" fillId="4" borderId="2" xfId="0" applyNumberFormat="1" applyFont="1" applyFill="1" applyBorder="1" applyAlignment="1" applyProtection="1">
      <alignment horizontal="center"/>
      <protection locked="0"/>
    </xf>
    <xf numFmtId="1" fontId="20" fillId="4" borderId="2" xfId="0" applyNumberFormat="1" applyFont="1" applyFill="1" applyBorder="1" applyAlignment="1" applyProtection="1">
      <alignment horizontal="center"/>
      <protection locked="0"/>
    </xf>
    <xf numFmtId="1" fontId="20" fillId="6" borderId="2" xfId="0" applyNumberFormat="1" applyFont="1" applyFill="1" applyBorder="1" applyAlignment="1" applyProtection="1">
      <alignment horizontal="center"/>
    </xf>
    <xf numFmtId="166" fontId="20" fillId="6" borderId="2" xfId="0" applyNumberFormat="1" applyFont="1" applyFill="1" applyBorder="1" applyAlignment="1" applyProtection="1">
      <alignment horizontal="center"/>
    </xf>
    <xf numFmtId="166" fontId="20" fillId="3" borderId="2" xfId="0" applyNumberFormat="1" applyFont="1" applyFill="1" applyBorder="1" applyAlignment="1" applyProtection="1">
      <alignment horizontal="center"/>
      <protection locked="0"/>
    </xf>
    <xf numFmtId="166" fontId="20" fillId="3" borderId="7" xfId="0" applyNumberFormat="1" applyFont="1" applyFill="1" applyBorder="1" applyAlignment="1" applyProtection="1">
      <alignment horizontal="center"/>
      <protection locked="0"/>
    </xf>
    <xf numFmtId="166" fontId="20" fillId="5" borderId="2" xfId="0" applyNumberFormat="1" applyFont="1" applyFill="1" applyBorder="1" applyAlignment="1" applyProtection="1">
      <alignment horizontal="center"/>
    </xf>
    <xf numFmtId="0" fontId="18" fillId="5" borderId="2" xfId="0" applyFont="1" applyFill="1" applyBorder="1" applyAlignment="1" applyProtection="1"/>
    <xf numFmtId="0" fontId="20" fillId="3" borderId="1" xfId="0" applyFont="1" applyFill="1" applyBorder="1" applyAlignment="1" applyProtection="1">
      <alignment horizontal="left"/>
      <protection locked="0"/>
    </xf>
    <xf numFmtId="1" fontId="20" fillId="5" borderId="2" xfId="0" applyNumberFormat="1" applyFont="1" applyFill="1" applyBorder="1" applyAlignment="1" applyProtection="1">
      <alignment horizontal="center"/>
    </xf>
    <xf numFmtId="1" fontId="20" fillId="3" borderId="2" xfId="0" applyNumberFormat="1" applyFont="1" applyFill="1" applyBorder="1" applyAlignment="1" applyProtection="1">
      <alignment horizontal="center"/>
      <protection locked="0"/>
    </xf>
    <xf numFmtId="0" fontId="20" fillId="5" borderId="1" xfId="0" applyFont="1" applyFill="1" applyBorder="1" applyAlignment="1" applyProtection="1">
      <alignment horizontal="left"/>
    </xf>
    <xf numFmtId="1" fontId="20" fillId="5" borderId="7" xfId="0" applyNumberFormat="1" applyFont="1" applyFill="1" applyBorder="1" applyAlignment="1" applyProtection="1">
      <alignment horizontal="center"/>
    </xf>
    <xf numFmtId="1" fontId="18" fillId="5" borderId="12" xfId="0" applyNumberFormat="1" applyFont="1" applyFill="1" applyBorder="1" applyAlignment="1" applyProtection="1">
      <alignment horizontal="left"/>
    </xf>
    <xf numFmtId="1" fontId="21" fillId="5" borderId="13" xfId="1" applyNumberFormat="1" applyFont="1" applyFill="1" applyBorder="1" applyAlignment="1" applyProtection="1">
      <alignment horizontal="left"/>
    </xf>
    <xf numFmtId="1" fontId="20" fillId="5" borderId="13" xfId="0" applyNumberFormat="1" applyFont="1" applyFill="1" applyBorder="1" applyAlignment="1" applyProtection="1">
      <alignment horizontal="center"/>
    </xf>
    <xf numFmtId="1" fontId="20" fillId="5" borderId="14" xfId="0" applyNumberFormat="1" applyFont="1" applyFill="1" applyBorder="1" applyAlignment="1" applyProtection="1">
      <alignment horizontal="center"/>
    </xf>
    <xf numFmtId="0" fontId="20" fillId="0" borderId="0" xfId="0" applyFont="1" applyProtection="1"/>
    <xf numFmtId="0" fontId="22" fillId="0" borderId="0" xfId="0" applyFont="1" applyProtection="1"/>
    <xf numFmtId="1" fontId="14" fillId="5" borderId="2" xfId="0" applyNumberFormat="1" applyFont="1" applyFill="1" applyBorder="1" applyAlignment="1" applyProtection="1">
      <alignment horizontal="center" vertical="center" wrapText="1"/>
    </xf>
    <xf numFmtId="1" fontId="14" fillId="5" borderId="7" xfId="0" applyNumberFormat="1" applyFont="1" applyFill="1" applyBorder="1" applyAlignment="1" applyProtection="1">
      <alignment horizontal="center" vertical="center" wrapText="1"/>
    </xf>
    <xf numFmtId="0" fontId="14" fillId="5" borderId="1" xfId="0" applyFont="1" applyFill="1" applyBorder="1" applyAlignment="1" applyProtection="1">
      <alignment horizontal="left" vertical="center" wrapText="1"/>
    </xf>
    <xf numFmtId="168" fontId="15" fillId="5" borderId="2" xfId="0" applyNumberFormat="1" applyFont="1" applyFill="1" applyBorder="1" applyAlignment="1" applyProtection="1">
      <alignment horizontal="center"/>
    </xf>
    <xf numFmtId="0" fontId="14" fillId="5" borderId="12" xfId="0" applyFont="1" applyFill="1" applyBorder="1" applyAlignment="1" applyProtection="1">
      <alignment vertical="center" wrapText="1"/>
    </xf>
    <xf numFmtId="0" fontId="14" fillId="5" borderId="13" xfId="0" applyFont="1" applyFill="1" applyBorder="1" applyAlignment="1" applyProtection="1">
      <alignment vertical="center" wrapText="1"/>
    </xf>
    <xf numFmtId="0" fontId="14" fillId="5" borderId="14" xfId="0" applyFont="1" applyFill="1" applyBorder="1" applyAlignment="1" applyProtection="1">
      <alignment vertical="center" wrapText="1"/>
    </xf>
    <xf numFmtId="165" fontId="20" fillId="4" borderId="2" xfId="0" applyNumberFormat="1" applyFont="1" applyFill="1" applyBorder="1" applyAlignment="1" applyProtection="1">
      <alignment horizontal="center"/>
      <protection locked="0"/>
    </xf>
    <xf numFmtId="0" fontId="18" fillId="5" borderId="3" xfId="0" applyFont="1" applyFill="1" applyBorder="1" applyAlignment="1" applyProtection="1">
      <alignment horizontal="center" vertical="center" wrapText="1"/>
    </xf>
    <xf numFmtId="0" fontId="18" fillId="5" borderId="4" xfId="0" applyFont="1" applyFill="1" applyBorder="1" applyAlignment="1" applyProtection="1">
      <alignment horizontal="center" vertical="center" wrapText="1"/>
    </xf>
    <xf numFmtId="0" fontId="18" fillId="5" borderId="1" xfId="0" applyFont="1" applyFill="1" applyBorder="1" applyAlignment="1" applyProtection="1"/>
    <xf numFmtId="165" fontId="18" fillId="4" borderId="2" xfId="0" applyNumberFormat="1" applyFont="1" applyFill="1" applyBorder="1" applyAlignment="1" applyProtection="1">
      <alignment horizontal="center"/>
      <protection locked="0"/>
    </xf>
    <xf numFmtId="165" fontId="18" fillId="5" borderId="2" xfId="0" applyNumberFormat="1" applyFont="1" applyFill="1" applyBorder="1" applyAlignment="1" applyProtection="1">
      <alignment horizontal="center"/>
    </xf>
    <xf numFmtId="4" fontId="20" fillId="5" borderId="2" xfId="0" applyNumberFormat="1" applyFont="1" applyFill="1" applyBorder="1" applyAlignment="1" applyProtection="1">
      <alignment horizontal="center"/>
    </xf>
    <xf numFmtId="4" fontId="20" fillId="5" borderId="7" xfId="0" applyNumberFormat="1" applyFont="1" applyFill="1" applyBorder="1" applyAlignment="1" applyProtection="1">
      <alignment horizontal="center"/>
    </xf>
    <xf numFmtId="0" fontId="18" fillId="5" borderId="1" xfId="0" applyFont="1" applyFill="1" applyBorder="1" applyAlignment="1" applyProtection="1">
      <alignment horizontal="left"/>
    </xf>
    <xf numFmtId="0" fontId="20" fillId="5" borderId="2" xfId="0" applyFont="1" applyFill="1" applyBorder="1" applyAlignment="1" applyProtection="1">
      <alignment horizontal="left"/>
    </xf>
    <xf numFmtId="2" fontId="20" fillId="5" borderId="2" xfId="0" applyNumberFormat="1" applyFont="1" applyFill="1" applyBorder="1" applyAlignment="1" applyProtection="1">
      <alignment horizontal="center" vertical="center" wrapText="1"/>
    </xf>
    <xf numFmtId="1" fontId="20" fillId="5" borderId="2" xfId="0" applyNumberFormat="1" applyFont="1" applyFill="1" applyBorder="1" applyAlignment="1" applyProtection="1">
      <alignment horizontal="center" vertical="center" wrapText="1"/>
    </xf>
    <xf numFmtId="49" fontId="18" fillId="5" borderId="2" xfId="0" applyNumberFormat="1" applyFont="1" applyFill="1" applyBorder="1" applyAlignment="1" applyProtection="1">
      <alignment horizontal="center" vertical="center" wrapText="1"/>
    </xf>
    <xf numFmtId="0" fontId="20" fillId="5" borderId="2" xfId="0" applyFont="1" applyFill="1" applyBorder="1" applyAlignment="1" applyProtection="1">
      <alignment horizontal="center"/>
    </xf>
    <xf numFmtId="0" fontId="20" fillId="5" borderId="7" xfId="0" applyFont="1" applyFill="1" applyBorder="1" applyAlignment="1" applyProtection="1">
      <alignment horizontal="center"/>
    </xf>
    <xf numFmtId="0" fontId="18" fillId="5" borderId="1" xfId="0" applyFont="1" applyFill="1" applyBorder="1" applyAlignment="1" applyProtection="1">
      <alignment horizontal="left" wrapText="1"/>
    </xf>
    <xf numFmtId="165" fontId="18" fillId="5" borderId="2" xfId="0" applyNumberFormat="1" applyFont="1" applyFill="1" applyBorder="1" applyAlignment="1" applyProtection="1">
      <alignment horizontal="center" wrapText="1"/>
    </xf>
    <xf numFmtId="4" fontId="20" fillId="5" borderId="2" xfId="0" applyNumberFormat="1" applyFont="1" applyFill="1" applyBorder="1" applyAlignment="1" applyProtection="1">
      <alignment horizontal="center" wrapText="1"/>
    </xf>
    <xf numFmtId="4" fontId="18" fillId="5" borderId="2" xfId="0" applyNumberFormat="1" applyFont="1" applyFill="1" applyBorder="1" applyAlignment="1" applyProtection="1">
      <alignment horizontal="center" wrapText="1"/>
    </xf>
    <xf numFmtId="4" fontId="20" fillId="5" borderId="7" xfId="0" applyNumberFormat="1" applyFont="1" applyFill="1" applyBorder="1" applyAlignment="1" applyProtection="1">
      <alignment horizontal="center" wrapText="1"/>
    </xf>
    <xf numFmtId="1" fontId="18" fillId="5" borderId="2" xfId="0" applyNumberFormat="1" applyFont="1" applyFill="1" applyBorder="1" applyAlignment="1" applyProtection="1">
      <alignment horizontal="center" vertical="center" wrapText="1"/>
    </xf>
    <xf numFmtId="0" fontId="20" fillId="6" borderId="1" xfId="0" applyFont="1" applyFill="1" applyBorder="1" applyAlignment="1" applyProtection="1">
      <alignment horizontal="left"/>
    </xf>
    <xf numFmtId="1" fontId="20" fillId="6" borderId="9" xfId="0" applyNumberFormat="1" applyFont="1" applyFill="1" applyBorder="1" applyAlignment="1" applyProtection="1">
      <alignment horizontal="center"/>
    </xf>
    <xf numFmtId="1" fontId="20" fillId="6" borderId="8" xfId="0" applyNumberFormat="1" applyFont="1" applyFill="1" applyBorder="1" applyAlignment="1" applyProtection="1">
      <alignment horizontal="center"/>
    </xf>
    <xf numFmtId="1" fontId="20" fillId="6" borderId="10" xfId="0" applyNumberFormat="1" applyFont="1" applyFill="1" applyBorder="1" applyAlignment="1" applyProtection="1">
      <alignment horizontal="center"/>
    </xf>
    <xf numFmtId="1" fontId="20" fillId="3" borderId="8" xfId="0" applyNumberFormat="1" applyFont="1" applyFill="1" applyBorder="1" applyAlignment="1" applyProtection="1">
      <alignment horizontal="center"/>
      <protection locked="0"/>
    </xf>
    <xf numFmtId="1" fontId="20" fillId="3" borderId="3" xfId="0" applyNumberFormat="1" applyFont="1" applyFill="1" applyBorder="1" applyAlignment="1" applyProtection="1">
      <alignment horizontal="center"/>
      <protection locked="0"/>
    </xf>
    <xf numFmtId="0" fontId="20" fillId="5" borderId="1" xfId="0" applyFont="1" applyFill="1" applyBorder="1" applyAlignment="1" applyProtection="1">
      <alignment horizontal="center"/>
    </xf>
    <xf numFmtId="166" fontId="20" fillId="6" borderId="7" xfId="0" applyNumberFormat="1" applyFont="1" applyFill="1" applyBorder="1" applyAlignment="1" applyProtection="1">
      <alignment horizontal="center"/>
    </xf>
    <xf numFmtId="0" fontId="20" fillId="3" borderId="6" xfId="0" applyFont="1" applyFill="1" applyBorder="1" applyAlignment="1" applyProtection="1">
      <alignment horizontal="center"/>
      <protection locked="0"/>
    </xf>
    <xf numFmtId="0" fontId="20" fillId="3" borderId="2" xfId="0" applyFont="1" applyFill="1" applyBorder="1" applyAlignment="1" applyProtection="1">
      <alignment horizontal="center"/>
      <protection locked="0"/>
    </xf>
    <xf numFmtId="0" fontId="20" fillId="3" borderId="7" xfId="0" applyFont="1" applyFill="1" applyBorder="1" applyAlignment="1" applyProtection="1">
      <alignment horizontal="center"/>
      <protection locked="0"/>
    </xf>
    <xf numFmtId="1" fontId="20" fillId="6" borderId="4" xfId="0" applyNumberFormat="1" applyFont="1" applyFill="1" applyBorder="1" applyAlignment="1" applyProtection="1">
      <alignment horizontal="center"/>
    </xf>
    <xf numFmtId="1" fontId="20" fillId="6" borderId="3" xfId="0" applyNumberFormat="1" applyFont="1" applyFill="1" applyBorder="1" applyAlignment="1" applyProtection="1">
      <alignment horizontal="center"/>
    </xf>
    <xf numFmtId="166" fontId="20" fillId="6" borderId="3" xfId="0" applyNumberFormat="1" applyFont="1" applyFill="1" applyBorder="1" applyAlignment="1" applyProtection="1">
      <alignment horizontal="center"/>
    </xf>
    <xf numFmtId="166" fontId="20" fillId="6" borderId="5" xfId="0" applyNumberFormat="1" applyFont="1" applyFill="1" applyBorder="1" applyAlignment="1" applyProtection="1">
      <alignment horizontal="center"/>
    </xf>
    <xf numFmtId="0" fontId="18" fillId="5" borderId="12" xfId="0" applyFont="1" applyFill="1" applyBorder="1" applyAlignment="1" applyProtection="1">
      <alignment horizontal="left"/>
    </xf>
    <xf numFmtId="1" fontId="18" fillId="5" borderId="13" xfId="0" applyNumberFormat="1" applyFont="1" applyFill="1" applyBorder="1" applyAlignment="1" applyProtection="1">
      <alignment horizontal="left"/>
    </xf>
    <xf numFmtId="0" fontId="18" fillId="5" borderId="13" xfId="0" applyFont="1" applyFill="1" applyBorder="1" applyAlignment="1" applyProtection="1">
      <alignment horizontal="left"/>
    </xf>
    <xf numFmtId="0" fontId="18" fillId="5" borderId="14" xfId="0" applyFont="1" applyFill="1" applyBorder="1" applyAlignment="1" applyProtection="1">
      <alignment horizontal="left"/>
    </xf>
    <xf numFmtId="0" fontId="20" fillId="0" borderId="18" xfId="0" applyFont="1" applyBorder="1" applyProtection="1"/>
    <xf numFmtId="1" fontId="20" fillId="0" borderId="0" xfId="0" applyNumberFormat="1" applyFont="1" applyProtection="1"/>
    <xf numFmtId="1" fontId="20" fillId="0" borderId="0" xfId="0" applyNumberFormat="1" applyFont="1" applyAlignment="1" applyProtection="1">
      <alignment horizontal="center"/>
    </xf>
    <xf numFmtId="0" fontId="20" fillId="0" borderId="0" xfId="0" applyFont="1" applyAlignment="1" applyProtection="1">
      <alignment horizontal="center"/>
    </xf>
    <xf numFmtId="0" fontId="18" fillId="6" borderId="2" xfId="0" applyFont="1" applyFill="1" applyBorder="1" applyAlignment="1" applyProtection="1">
      <alignment vertical="center" wrapText="1"/>
    </xf>
    <xf numFmtId="0" fontId="18" fillId="6" borderId="7" xfId="0" applyFont="1" applyFill="1" applyBorder="1" applyAlignment="1" applyProtection="1">
      <alignment horizontal="center" vertical="center" wrapText="1"/>
    </xf>
    <xf numFmtId="4" fontId="20" fillId="4" borderId="2" xfId="0" applyNumberFormat="1" applyFont="1" applyFill="1" applyBorder="1" applyAlignment="1" applyProtection="1">
      <alignment horizontal="center"/>
      <protection locked="0"/>
    </xf>
    <xf numFmtId="0" fontId="20" fillId="6" borderId="1" xfId="0" applyFont="1" applyFill="1" applyBorder="1" applyAlignment="1" applyProtection="1">
      <alignment horizontal="right"/>
    </xf>
    <xf numFmtId="3" fontId="20" fillId="4" borderId="2" xfId="0" applyNumberFormat="1" applyFont="1" applyFill="1" applyBorder="1" applyAlignment="1" applyProtection="1">
      <alignment horizontal="center"/>
      <protection locked="0"/>
    </xf>
    <xf numFmtId="7" fontId="20" fillId="6" borderId="2" xfId="0" applyNumberFormat="1" applyFont="1" applyFill="1" applyBorder="1" applyAlignment="1" applyProtection="1">
      <alignment horizontal="center"/>
    </xf>
    <xf numFmtId="7" fontId="20" fillId="6" borderId="7" xfId="0" applyNumberFormat="1" applyFont="1" applyFill="1" applyBorder="1" applyAlignment="1" applyProtection="1">
      <alignment horizontal="center"/>
    </xf>
    <xf numFmtId="3" fontId="20" fillId="6" borderId="2" xfId="0" applyNumberFormat="1" applyFont="1" applyFill="1" applyBorder="1" applyAlignment="1" applyProtection="1">
      <alignment horizontal="center"/>
    </xf>
    <xf numFmtId="0" fontId="18" fillId="6" borderId="12" xfId="0" applyFont="1" applyFill="1" applyBorder="1" applyAlignment="1" applyProtection="1">
      <alignment horizontal="right"/>
    </xf>
    <xf numFmtId="3" fontId="20" fillId="5" borderId="2" xfId="0" applyNumberFormat="1" applyFont="1" applyFill="1" applyBorder="1" applyAlignment="1" applyProtection="1">
      <alignment horizontal="center"/>
    </xf>
    <xf numFmtId="3" fontId="20" fillId="6" borderId="13" xfId="0" applyNumberFormat="1" applyFont="1" applyFill="1" applyBorder="1" applyAlignment="1" applyProtection="1">
      <alignment horizontal="center"/>
    </xf>
    <xf numFmtId="4" fontId="18" fillId="6" borderId="13" xfId="0" applyNumberFormat="1" applyFont="1" applyFill="1" applyBorder="1" applyAlignment="1" applyProtection="1">
      <alignment horizontal="center"/>
    </xf>
    <xf numFmtId="4" fontId="18" fillId="6" borderId="14" xfId="0" applyNumberFormat="1" applyFont="1" applyFill="1" applyBorder="1" applyAlignment="1" applyProtection="1">
      <alignment horizontal="center"/>
    </xf>
    <xf numFmtId="166" fontId="20" fillId="5" borderId="2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Protection="1">
      <protection locked="0"/>
    </xf>
    <xf numFmtId="164" fontId="20" fillId="0" borderId="0" xfId="0" applyNumberFormat="1" applyFont="1" applyProtection="1">
      <protection locked="0"/>
    </xf>
    <xf numFmtId="9" fontId="20" fillId="0" borderId="0" xfId="0" applyNumberFormat="1" applyFont="1" applyProtection="1">
      <protection locked="0"/>
    </xf>
    <xf numFmtId="1" fontId="15" fillId="5" borderId="7" xfId="0" applyNumberFormat="1" applyFont="1" applyFill="1" applyBorder="1" applyAlignment="1" applyProtection="1">
      <alignment horizontal="center"/>
    </xf>
    <xf numFmtId="165" fontId="18" fillId="6" borderId="13" xfId="0" applyNumberFormat="1" applyFont="1" applyFill="1" applyBorder="1" applyAlignment="1" applyProtection="1">
      <alignment horizontal="center"/>
    </xf>
    <xf numFmtId="0" fontId="15" fillId="5" borderId="1" xfId="0" applyFont="1" applyFill="1" applyBorder="1" applyAlignment="1" applyProtection="1">
      <alignment horizontal="left"/>
    </xf>
    <xf numFmtId="3" fontId="15" fillId="4" borderId="2" xfId="0" applyNumberFormat="1" applyFont="1" applyFill="1" applyBorder="1" applyAlignment="1" applyProtection="1">
      <alignment horizontal="center"/>
      <protection locked="0"/>
    </xf>
    <xf numFmtId="4" fontId="15" fillId="5" borderId="2" xfId="0" applyNumberFormat="1" applyFont="1" applyFill="1" applyBorder="1" applyAlignment="1" applyProtection="1">
      <alignment horizontal="center"/>
    </xf>
    <xf numFmtId="165" fontId="15" fillId="5" borderId="2" xfId="0" applyNumberFormat="1" applyFont="1" applyFill="1" applyBorder="1" applyAlignment="1" applyProtection="1">
      <alignment horizontal="center"/>
    </xf>
    <xf numFmtId="165" fontId="15" fillId="5" borderId="7" xfId="0" applyNumberFormat="1" applyFont="1" applyFill="1" applyBorder="1" applyAlignment="1" applyProtection="1">
      <alignment horizontal="center"/>
    </xf>
    <xf numFmtId="4" fontId="15" fillId="5" borderId="7" xfId="0" applyNumberFormat="1" applyFont="1" applyFill="1" applyBorder="1" applyAlignment="1" applyProtection="1">
      <alignment horizontal="center"/>
    </xf>
    <xf numFmtId="7" fontId="15" fillId="5" borderId="2" xfId="0" applyNumberFormat="1" applyFont="1" applyFill="1" applyBorder="1" applyAlignment="1" applyProtection="1">
      <alignment horizontal="center"/>
    </xf>
    <xf numFmtId="7" fontId="15" fillId="5" borderId="7" xfId="0" applyNumberFormat="1" applyFont="1" applyFill="1" applyBorder="1" applyAlignment="1" applyProtection="1">
      <alignment horizontal="center"/>
    </xf>
    <xf numFmtId="2" fontId="15" fillId="5" borderId="2" xfId="0" applyNumberFormat="1" applyFont="1" applyFill="1" applyBorder="1" applyAlignment="1" applyProtection="1">
      <alignment horizontal="center"/>
    </xf>
    <xf numFmtId="165" fontId="14" fillId="5" borderId="2" xfId="0" applyNumberFormat="1" applyFont="1" applyFill="1" applyBorder="1" applyAlignment="1" applyProtection="1">
      <alignment horizontal="center"/>
    </xf>
    <xf numFmtId="165" fontId="14" fillId="5" borderId="7" xfId="0" applyNumberFormat="1" applyFont="1" applyFill="1" applyBorder="1" applyAlignment="1" applyProtection="1">
      <alignment horizontal="center"/>
    </xf>
    <xf numFmtId="0" fontId="14" fillId="5" borderId="1" xfId="0" applyFont="1" applyFill="1" applyBorder="1" applyAlignment="1" applyProtection="1">
      <alignment horizontal="right"/>
    </xf>
    <xf numFmtId="0" fontId="14" fillId="5" borderId="12" xfId="0" applyFont="1" applyFill="1" applyBorder="1" applyAlignment="1" applyProtection="1">
      <alignment horizontal="right" vertical="center" wrapText="1"/>
    </xf>
    <xf numFmtId="0" fontId="27" fillId="0" borderId="0" xfId="0" applyFont="1" applyProtection="1"/>
    <xf numFmtId="0" fontId="22" fillId="0" borderId="0" xfId="0" applyFont="1" applyFill="1" applyBorder="1" applyProtection="1"/>
    <xf numFmtId="165" fontId="20" fillId="6" borderId="2" xfId="0" applyNumberFormat="1" applyFont="1" applyFill="1" applyBorder="1" applyAlignment="1" applyProtection="1">
      <alignment horizontal="center"/>
    </xf>
    <xf numFmtId="165" fontId="20" fillId="6" borderId="7" xfId="0" applyNumberFormat="1" applyFont="1" applyFill="1" applyBorder="1" applyAlignment="1" applyProtection="1">
      <alignment horizontal="center"/>
    </xf>
    <xf numFmtId="4" fontId="20" fillId="6" borderId="2" xfId="0" applyNumberFormat="1" applyFont="1" applyFill="1" applyBorder="1" applyAlignment="1" applyProtection="1">
      <alignment horizontal="center"/>
    </xf>
    <xf numFmtId="4" fontId="20" fillId="6" borderId="7" xfId="0" applyNumberFormat="1" applyFont="1" applyFill="1" applyBorder="1" applyAlignment="1" applyProtection="1">
      <alignment horizontal="center"/>
    </xf>
    <xf numFmtId="0" fontId="18" fillId="6" borderId="2" xfId="0" applyFont="1" applyFill="1" applyBorder="1" applyAlignment="1" applyProtection="1">
      <alignment horizontal="center" vertical="center" wrapText="1"/>
    </xf>
    <xf numFmtId="4" fontId="20" fillId="6" borderId="2" xfId="0" applyNumberFormat="1" applyFont="1" applyFill="1" applyBorder="1" applyAlignment="1" applyProtection="1"/>
    <xf numFmtId="4" fontId="20" fillId="6" borderId="7" xfId="0" applyNumberFormat="1" applyFont="1" applyFill="1" applyBorder="1" applyAlignment="1" applyProtection="1"/>
    <xf numFmtId="0" fontId="17" fillId="5" borderId="11" xfId="0" applyFont="1" applyFill="1" applyBorder="1" applyAlignment="1" applyProtection="1">
      <alignment horizontal="center"/>
    </xf>
    <xf numFmtId="0" fontId="17" fillId="5" borderId="31" xfId="0" applyFont="1" applyFill="1" applyBorder="1" applyAlignment="1" applyProtection="1">
      <alignment horizontal="center"/>
    </xf>
    <xf numFmtId="0" fontId="17" fillId="5" borderId="21" xfId="0" applyFont="1" applyFill="1" applyBorder="1" applyAlignment="1" applyProtection="1">
      <alignment horizontal="center"/>
    </xf>
    <xf numFmtId="0" fontId="18" fillId="5" borderId="27" xfId="0" applyFont="1" applyFill="1" applyBorder="1" applyAlignment="1" applyProtection="1">
      <alignment horizontal="center"/>
    </xf>
    <xf numFmtId="0" fontId="18" fillId="5" borderId="28" xfId="0" applyFont="1" applyFill="1" applyBorder="1" applyAlignment="1" applyProtection="1">
      <alignment horizontal="center"/>
    </xf>
    <xf numFmtId="0" fontId="18" fillId="5" borderId="2" xfId="0" applyFont="1" applyFill="1" applyBorder="1" applyAlignment="1" applyProtection="1">
      <alignment horizontal="center" vertical="center" wrapText="1"/>
    </xf>
    <xf numFmtId="0" fontId="18" fillId="5" borderId="7" xfId="0" applyFont="1" applyFill="1" applyBorder="1" applyAlignment="1" applyProtection="1">
      <alignment horizontal="center" vertical="center" wrapText="1"/>
    </xf>
    <xf numFmtId="0" fontId="18" fillId="4" borderId="23" xfId="0" applyFont="1" applyFill="1" applyBorder="1" applyAlignment="1" applyProtection="1">
      <alignment horizontal="center" vertical="center" wrapText="1"/>
    </xf>
    <xf numFmtId="0" fontId="18" fillId="4" borderId="24" xfId="0" applyFont="1" applyFill="1" applyBorder="1" applyAlignment="1" applyProtection="1">
      <alignment horizontal="center" vertical="center" wrapText="1"/>
    </xf>
    <xf numFmtId="0" fontId="18" fillId="5" borderId="27" xfId="0" applyFont="1" applyFill="1" applyBorder="1" applyAlignment="1" applyProtection="1">
      <alignment horizontal="center"/>
      <protection locked="0"/>
    </xf>
    <xf numFmtId="0" fontId="18" fillId="5" borderId="28" xfId="0" applyFont="1" applyFill="1" applyBorder="1" applyAlignment="1" applyProtection="1">
      <alignment horizontal="center"/>
      <protection locked="0"/>
    </xf>
    <xf numFmtId="0" fontId="16" fillId="5" borderId="13" xfId="1" applyFont="1" applyFill="1" applyBorder="1" applyAlignment="1" applyProtection="1">
      <alignment horizontal="left" vertical="center" wrapText="1"/>
    </xf>
    <xf numFmtId="0" fontId="14" fillId="4" borderId="23" xfId="0" applyFont="1" applyFill="1" applyBorder="1" applyAlignment="1" applyProtection="1">
      <alignment horizontal="center" vertical="center" wrapText="1"/>
    </xf>
    <xf numFmtId="0" fontId="14" fillId="4" borderId="24" xfId="0" applyFont="1" applyFill="1" applyBorder="1" applyAlignment="1" applyProtection="1">
      <alignment horizontal="center" vertical="center" wrapText="1"/>
    </xf>
    <xf numFmtId="0" fontId="14" fillId="5" borderId="2" xfId="0" applyFont="1" applyFill="1" applyBorder="1" applyAlignment="1" applyProtection="1">
      <alignment horizontal="center" vertical="center" wrapText="1"/>
    </xf>
    <xf numFmtId="0" fontId="14" fillId="5" borderId="7" xfId="0" applyFont="1" applyFill="1" applyBorder="1" applyAlignment="1" applyProtection="1">
      <alignment horizontal="center" vertical="center" wrapText="1"/>
    </xf>
    <xf numFmtId="0" fontId="14" fillId="5" borderId="22" xfId="0" applyFont="1" applyFill="1" applyBorder="1" applyAlignment="1" applyProtection="1">
      <alignment horizontal="center" vertical="center" wrapText="1"/>
    </xf>
    <xf numFmtId="0" fontId="14" fillId="5" borderId="1" xfId="0" applyFont="1" applyFill="1" applyBorder="1" applyAlignment="1" applyProtection="1">
      <alignment horizontal="center" vertical="center" wrapText="1"/>
    </xf>
    <xf numFmtId="165" fontId="20" fillId="6" borderId="2" xfId="0" applyNumberFormat="1" applyFont="1" applyFill="1" applyBorder="1" applyAlignment="1" applyProtection="1">
      <alignment horizontal="center"/>
    </xf>
    <xf numFmtId="165" fontId="20" fillId="6" borderId="7" xfId="0" applyNumberFormat="1" applyFont="1" applyFill="1" applyBorder="1" applyAlignment="1" applyProtection="1">
      <alignment horizontal="center"/>
    </xf>
    <xf numFmtId="0" fontId="18" fillId="6" borderId="26" xfId="0" applyFont="1" applyFill="1" applyBorder="1" applyAlignment="1" applyProtection="1">
      <alignment horizontal="center"/>
    </xf>
    <xf numFmtId="0" fontId="18" fillId="6" borderId="27" xfId="0" applyFont="1" applyFill="1" applyBorder="1" applyAlignment="1" applyProtection="1">
      <alignment horizontal="center"/>
    </xf>
    <xf numFmtId="0" fontId="18" fillId="6" borderId="28" xfId="0" applyFont="1" applyFill="1" applyBorder="1" applyAlignment="1" applyProtection="1">
      <alignment horizontal="center"/>
    </xf>
    <xf numFmtId="165" fontId="15" fillId="6" borderId="2" xfId="0" applyNumberFormat="1" applyFont="1" applyFill="1" applyBorder="1" applyAlignment="1" applyProtection="1">
      <alignment horizontal="center"/>
    </xf>
    <xf numFmtId="165" fontId="15" fillId="6" borderId="7" xfId="0" applyNumberFormat="1" applyFont="1" applyFill="1" applyBorder="1" applyAlignment="1" applyProtection="1">
      <alignment horizontal="center"/>
    </xf>
    <xf numFmtId="4" fontId="20" fillId="6" borderId="2" xfId="0" applyNumberFormat="1" applyFont="1" applyFill="1" applyBorder="1" applyAlignment="1" applyProtection="1">
      <alignment horizontal="center"/>
    </xf>
    <xf numFmtId="0" fontId="18" fillId="6" borderId="1" xfId="0" applyFont="1" applyFill="1" applyBorder="1" applyAlignment="1" applyProtection="1">
      <alignment horizontal="center"/>
    </xf>
    <xf numFmtId="0" fontId="18" fillId="6" borderId="2" xfId="0" applyFont="1" applyFill="1" applyBorder="1" applyAlignment="1" applyProtection="1">
      <alignment horizontal="center"/>
    </xf>
    <xf numFmtId="0" fontId="18" fillId="6" borderId="7" xfId="0" applyFont="1" applyFill="1" applyBorder="1" applyAlignment="1" applyProtection="1">
      <alignment horizontal="center"/>
    </xf>
    <xf numFmtId="0" fontId="24" fillId="6" borderId="32" xfId="0" applyFont="1" applyFill="1" applyBorder="1" applyAlignment="1" applyProtection="1">
      <alignment horizontal="center" vertical="center"/>
    </xf>
    <xf numFmtId="0" fontId="24" fillId="6" borderId="31" xfId="0" applyFont="1" applyFill="1" applyBorder="1" applyAlignment="1" applyProtection="1">
      <alignment horizontal="center" vertical="center"/>
    </xf>
    <xf numFmtId="0" fontId="24" fillId="6" borderId="21" xfId="0" applyFont="1" applyFill="1" applyBorder="1" applyAlignment="1" applyProtection="1">
      <alignment horizontal="center" vertical="center"/>
    </xf>
    <xf numFmtId="0" fontId="18" fillId="4" borderId="23" xfId="0" applyFont="1" applyFill="1" applyBorder="1" applyAlignment="1" applyProtection="1">
      <alignment horizontal="center" vertical="center"/>
    </xf>
    <xf numFmtId="0" fontId="18" fillId="4" borderId="24" xfId="0" applyFont="1" applyFill="1" applyBorder="1" applyAlignment="1" applyProtection="1">
      <alignment horizontal="center" vertical="center"/>
    </xf>
    <xf numFmtId="0" fontId="14" fillId="5" borderId="13" xfId="0" applyFont="1" applyFill="1" applyBorder="1" applyAlignment="1" applyProtection="1">
      <alignment horizontal="left" vertical="center" wrapText="1"/>
    </xf>
    <xf numFmtId="0" fontId="14" fillId="5" borderId="14" xfId="0" applyFont="1" applyFill="1" applyBorder="1" applyAlignment="1" applyProtection="1">
      <alignment horizontal="left" vertical="center" wrapText="1"/>
    </xf>
    <xf numFmtId="0" fontId="18" fillId="6" borderId="2" xfId="0" applyFont="1" applyFill="1" applyBorder="1" applyAlignment="1" applyProtection="1">
      <alignment horizontal="center" vertical="center"/>
    </xf>
    <xf numFmtId="0" fontId="18" fillId="6" borderId="7" xfId="0" applyFont="1" applyFill="1" applyBorder="1" applyAlignment="1" applyProtection="1">
      <alignment horizontal="center" vertical="center"/>
    </xf>
    <xf numFmtId="0" fontId="18" fillId="6" borderId="2" xfId="0" applyFont="1" applyFill="1" applyBorder="1" applyAlignment="1" applyProtection="1">
      <alignment horizontal="center" vertical="center" wrapText="1"/>
    </xf>
    <xf numFmtId="0" fontId="20" fillId="6" borderId="7" xfId="0" applyFont="1" applyFill="1" applyBorder="1" applyAlignment="1" applyProtection="1">
      <alignment horizontal="center" vertical="center" wrapText="1"/>
    </xf>
    <xf numFmtId="0" fontId="18" fillId="6" borderId="1" xfId="0" applyFont="1" applyFill="1" applyBorder="1" applyAlignment="1" applyProtection="1">
      <alignment horizontal="center" vertical="center"/>
      <protection locked="0"/>
    </xf>
    <xf numFmtId="0" fontId="18" fillId="6" borderId="2" xfId="0" applyFont="1" applyFill="1" applyBorder="1" applyAlignment="1" applyProtection="1">
      <alignment horizontal="center" vertical="center"/>
      <protection locked="0"/>
    </xf>
    <xf numFmtId="0" fontId="18" fillId="6" borderId="7" xfId="0" applyFont="1" applyFill="1" applyBorder="1" applyAlignment="1" applyProtection="1">
      <alignment horizontal="center" vertical="center"/>
      <protection locked="0"/>
    </xf>
    <xf numFmtId="0" fontId="13" fillId="5" borderId="13" xfId="1" applyFont="1" applyFill="1" applyBorder="1" applyAlignment="1" applyProtection="1">
      <alignment horizontal="left"/>
    </xf>
    <xf numFmtId="165" fontId="18" fillId="4" borderId="33" xfId="0" applyNumberFormat="1" applyFont="1" applyFill="1" applyBorder="1" applyAlignment="1" applyProtection="1">
      <alignment horizontal="center"/>
    </xf>
    <xf numFmtId="165" fontId="18" fillId="4" borderId="29" xfId="0" applyNumberFormat="1" applyFont="1" applyFill="1" applyBorder="1" applyAlignment="1" applyProtection="1">
      <alignment horizontal="center"/>
    </xf>
    <xf numFmtId="165" fontId="18" fillId="4" borderId="30" xfId="0" applyNumberFormat="1" applyFont="1" applyFill="1" applyBorder="1" applyAlignment="1" applyProtection="1">
      <alignment horizontal="center"/>
    </xf>
    <xf numFmtId="1" fontId="18" fillId="5" borderId="1" xfId="0" applyNumberFormat="1" applyFont="1" applyFill="1" applyBorder="1" applyAlignment="1" applyProtection="1">
      <alignment horizontal="right" vertical="center" wrapText="1"/>
    </xf>
    <xf numFmtId="0" fontId="20" fillId="5" borderId="2" xfId="0" applyFont="1" applyFill="1" applyBorder="1" applyAlignment="1" applyProtection="1">
      <alignment horizontal="right" vertical="center" wrapText="1"/>
    </xf>
    <xf numFmtId="0" fontId="20" fillId="5" borderId="22" xfId="0" applyFont="1" applyFill="1" applyBorder="1" applyAlignment="1" applyProtection="1">
      <alignment horizontal="center"/>
    </xf>
    <xf numFmtId="0" fontId="20" fillId="5" borderId="1" xfId="0" applyFont="1" applyFill="1" applyBorder="1" applyAlignment="1" applyProtection="1">
      <alignment horizontal="center"/>
    </xf>
    <xf numFmtId="165" fontId="18" fillId="5" borderId="2" xfId="0" applyNumberFormat="1" applyFont="1" applyFill="1" applyBorder="1" applyAlignment="1" applyProtection="1">
      <alignment horizontal="center"/>
    </xf>
    <xf numFmtId="165" fontId="18" fillId="5" borderId="7" xfId="0" applyNumberFormat="1" applyFont="1" applyFill="1" applyBorder="1" applyAlignment="1" applyProtection="1">
      <alignment horizontal="center"/>
    </xf>
    <xf numFmtId="0" fontId="18" fillId="5" borderId="25" xfId="0" applyFont="1" applyFill="1" applyBorder="1" applyAlignment="1" applyProtection="1">
      <alignment horizontal="center"/>
      <protection locked="0"/>
    </xf>
    <xf numFmtId="0" fontId="18" fillId="5" borderId="25" xfId="0" applyFont="1" applyFill="1" applyBorder="1" applyAlignment="1" applyProtection="1">
      <alignment horizontal="center"/>
    </xf>
    <xf numFmtId="0" fontId="20" fillId="5" borderId="27" xfId="0" applyFont="1" applyFill="1" applyBorder="1" applyAlignment="1" applyProtection="1">
      <alignment horizontal="center"/>
    </xf>
    <xf numFmtId="0" fontId="20" fillId="5" borderId="28" xfId="0" applyFont="1" applyFill="1" applyBorder="1" applyAlignment="1" applyProtection="1">
      <alignment horizontal="center"/>
    </xf>
    <xf numFmtId="0" fontId="18" fillId="5" borderId="1" xfId="0" applyFont="1" applyFill="1" applyBorder="1" applyAlignment="1" applyProtection="1">
      <alignment horizontal="right"/>
    </xf>
    <xf numFmtId="0" fontId="18" fillId="5" borderId="2" xfId="0" applyFont="1" applyFill="1" applyBorder="1" applyAlignment="1" applyProtection="1">
      <alignment horizontal="right"/>
    </xf>
    <xf numFmtId="165" fontId="18" fillId="5" borderId="25" xfId="0" applyNumberFormat="1" applyFont="1" applyFill="1" applyBorder="1" applyAlignment="1" applyProtection="1">
      <alignment horizontal="center"/>
    </xf>
    <xf numFmtId="165" fontId="18" fillId="5" borderId="27" xfId="0" applyNumberFormat="1" applyFont="1" applyFill="1" applyBorder="1" applyAlignment="1" applyProtection="1">
      <alignment horizontal="center"/>
    </xf>
    <xf numFmtId="165" fontId="18" fillId="5" borderId="28" xfId="0" applyNumberFormat="1" applyFont="1" applyFill="1" applyBorder="1" applyAlignment="1" applyProtection="1">
      <alignment horizontal="center"/>
    </xf>
    <xf numFmtId="0" fontId="18" fillId="5" borderId="26" xfId="0" applyFont="1" applyFill="1" applyBorder="1" applyAlignment="1" applyProtection="1">
      <alignment horizontal="left" wrapText="1"/>
    </xf>
    <xf numFmtId="0" fontId="18" fillId="5" borderId="6" xfId="0" applyFont="1" applyFill="1" applyBorder="1" applyAlignment="1" applyProtection="1">
      <alignment horizontal="left" wrapText="1"/>
    </xf>
    <xf numFmtId="0" fontId="21" fillId="5" borderId="13" xfId="1" applyFont="1" applyFill="1" applyBorder="1" applyAlignment="1" applyProtection="1">
      <alignment horizontal="left"/>
    </xf>
    <xf numFmtId="1" fontId="18" fillId="5" borderId="25" xfId="0" applyNumberFormat="1" applyFont="1" applyFill="1" applyBorder="1" applyAlignment="1" applyProtection="1">
      <alignment horizontal="center"/>
    </xf>
    <xf numFmtId="1" fontId="18" fillId="5" borderId="27" xfId="0" applyNumberFormat="1" applyFont="1" applyFill="1" applyBorder="1" applyAlignment="1" applyProtection="1">
      <alignment horizontal="center"/>
    </xf>
    <xf numFmtId="1" fontId="18" fillId="5" borderId="28" xfId="0" applyNumberFormat="1" applyFont="1" applyFill="1" applyBorder="1" applyAlignment="1" applyProtection="1">
      <alignment horizontal="center"/>
    </xf>
    <xf numFmtId="1" fontId="20" fillId="5" borderId="27" xfId="0" applyNumberFormat="1" applyFont="1" applyFill="1" applyBorder="1" applyAlignment="1" applyProtection="1">
      <alignment horizontal="center"/>
    </xf>
    <xf numFmtId="1" fontId="20" fillId="5" borderId="28" xfId="0" applyNumberFormat="1" applyFont="1" applyFill="1" applyBorder="1" applyAlignment="1" applyProtection="1">
      <alignment horizontal="center"/>
    </xf>
    <xf numFmtId="1" fontId="18" fillId="5" borderId="26" xfId="0" applyNumberFormat="1" applyFont="1" applyFill="1" applyBorder="1" applyAlignment="1" applyProtection="1">
      <alignment horizontal="left" vertical="center" wrapText="1"/>
    </xf>
    <xf numFmtId="1" fontId="18" fillId="5" borderId="6" xfId="0" applyNumberFormat="1" applyFont="1" applyFill="1" applyBorder="1" applyAlignment="1" applyProtection="1">
      <alignment horizontal="left" vertical="center" wrapText="1"/>
    </xf>
    <xf numFmtId="0" fontId="18" fillId="5" borderId="26" xfId="0" applyFont="1" applyFill="1" applyBorder="1" applyAlignment="1" applyProtection="1">
      <alignment horizontal="left"/>
    </xf>
    <xf numFmtId="0" fontId="18" fillId="5" borderId="6" xfId="0" applyFont="1" applyFill="1" applyBorder="1" applyAlignment="1" applyProtection="1">
      <alignment horizontal="left"/>
    </xf>
    <xf numFmtId="165" fontId="18" fillId="3" borderId="23" xfId="0" applyNumberFormat="1" applyFont="1" applyFill="1" applyBorder="1" applyAlignment="1" applyProtection="1">
      <alignment horizontal="center"/>
    </xf>
    <xf numFmtId="165" fontId="18" fillId="3" borderId="24" xfId="0" applyNumberFormat="1" applyFont="1" applyFill="1" applyBorder="1" applyAlignment="1" applyProtection="1">
      <alignment horizontal="center"/>
    </xf>
    <xf numFmtId="0" fontId="24" fillId="5" borderId="22" xfId="0" applyFont="1" applyFill="1" applyBorder="1" applyAlignment="1" applyProtection="1">
      <alignment horizontal="center"/>
    </xf>
    <xf numFmtId="0" fontId="24" fillId="5" borderId="1" xfId="0" applyFont="1" applyFill="1" applyBorder="1" applyAlignment="1" applyProtection="1">
      <alignment horizontal="center"/>
    </xf>
    <xf numFmtId="165" fontId="18" fillId="5" borderId="8" xfId="0" applyNumberFormat="1" applyFont="1" applyFill="1" applyBorder="1" applyAlignment="1" applyProtection="1">
      <alignment horizontal="center"/>
    </xf>
    <xf numFmtId="165" fontId="24" fillId="5" borderId="8" xfId="0" applyNumberFormat="1" applyFont="1" applyFill="1" applyBorder="1" applyAlignment="1" applyProtection="1">
      <alignment horizontal="center"/>
    </xf>
    <xf numFmtId="165" fontId="24" fillId="5" borderId="10" xfId="0" applyNumberFormat="1" applyFont="1" applyFill="1" applyBorder="1" applyAlignment="1" applyProtection="1">
      <alignment horizontal="center"/>
    </xf>
    <xf numFmtId="1" fontId="18" fillId="5" borderId="2" xfId="0" applyNumberFormat="1" applyFont="1" applyFill="1" applyBorder="1" applyAlignment="1" applyProtection="1">
      <alignment horizontal="center"/>
      <protection locked="0"/>
    </xf>
    <xf numFmtId="1" fontId="18" fillId="5" borderId="7" xfId="0" applyNumberFormat="1" applyFont="1" applyFill="1" applyBorder="1" applyAlignment="1" applyProtection="1">
      <alignment horizontal="center"/>
      <protection locked="0"/>
    </xf>
    <xf numFmtId="0" fontId="7" fillId="0" borderId="17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0" fillId="0" borderId="17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14" fillId="5" borderId="21" xfId="0" applyFont="1" applyFill="1" applyBorder="1" applyAlignment="1" applyProtection="1">
      <alignment vertical="center"/>
    </xf>
    <xf numFmtId="0" fontId="14" fillId="5" borderId="16" xfId="0" applyFont="1" applyFill="1" applyBorder="1" applyAlignment="1" applyProtection="1">
      <alignment horizontal="center" vertical="center"/>
    </xf>
    <xf numFmtId="0" fontId="14" fillId="5" borderId="19" xfId="0" applyFont="1" applyFill="1" applyBorder="1" applyAlignment="1" applyProtection="1">
      <alignment horizontal="center" vertical="center"/>
    </xf>
    <xf numFmtId="0" fontId="14" fillId="5" borderId="8" xfId="0" applyFont="1" applyFill="1" applyBorder="1" applyAlignment="1" applyProtection="1">
      <alignment horizontal="center" vertical="center"/>
    </xf>
    <xf numFmtId="0" fontId="14" fillId="5" borderId="10" xfId="0" applyFont="1" applyFill="1" applyBorder="1" applyAlignment="1" applyProtection="1">
      <alignment horizontal="center" vertical="center"/>
    </xf>
    <xf numFmtId="0" fontId="14" fillId="5" borderId="34" xfId="0" applyFont="1" applyFill="1" applyBorder="1" applyAlignment="1" applyProtection="1">
      <alignment horizontal="center" vertical="center"/>
    </xf>
    <xf numFmtId="0" fontId="14" fillId="5" borderId="35" xfId="0" applyFont="1" applyFill="1" applyBorder="1" applyAlignment="1" applyProtection="1">
      <alignment horizontal="center" vertical="center"/>
    </xf>
    <xf numFmtId="0" fontId="14" fillId="5" borderId="36" xfId="0" applyFont="1" applyFill="1" applyBorder="1" applyAlignment="1" applyProtection="1">
      <alignment horizontal="center" vertical="center"/>
    </xf>
  </cellXfs>
  <cellStyles count="2">
    <cellStyle name="Hyperlink" xfId="1" builtinId="8"/>
    <cellStyle name="Normal" xfId="0" builtinId="0"/>
  </cellStyles>
  <dxfs count="2">
    <dxf>
      <fill>
        <patternFill>
          <bgColor rgb="FFFF0000"/>
        </patternFill>
      </fill>
    </dxf>
    <dxf>
      <numFmt numFmtId="0" formatCode="General"/>
      <fill>
        <patternFill>
          <bgColor theme="6" tint="0.399945066682943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66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56029</xdr:colOff>
      <xdr:row>0</xdr:row>
      <xdr:rowOff>89647</xdr:rowOff>
    </xdr:from>
    <xdr:to>
      <xdr:col>0</xdr:col>
      <xdr:colOff>836880</xdr:colOff>
      <xdr:row>2</xdr:row>
      <xdr:rowOff>588431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029" y="89647"/>
          <a:ext cx="780851" cy="823755"/>
        </a:xfrm>
        <a:prstGeom prst="rect">
          <a:avLst/>
        </a:prstGeom>
      </xdr:spPr>
    </xdr:pic>
    <xdr:clientData/>
  </xdr:twoCellAnchor>
  <xdr:twoCellAnchor editAs="oneCell">
    <xdr:from>
      <xdr:col>0</xdr:col>
      <xdr:colOff>878966</xdr:colOff>
      <xdr:row>0</xdr:row>
      <xdr:rowOff>93652</xdr:rowOff>
    </xdr:from>
    <xdr:to>
      <xdr:col>0</xdr:col>
      <xdr:colOff>1671719</xdr:colOff>
      <xdr:row>2</xdr:row>
      <xdr:rowOff>588308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78966" y="93652"/>
          <a:ext cx="792753" cy="81962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56029</xdr:colOff>
      <xdr:row>0</xdr:row>
      <xdr:rowOff>112058</xdr:rowOff>
    </xdr:from>
    <xdr:to>
      <xdr:col>0</xdr:col>
      <xdr:colOff>836880</xdr:colOff>
      <xdr:row>2</xdr:row>
      <xdr:rowOff>610842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029" y="112058"/>
          <a:ext cx="780851" cy="823755"/>
        </a:xfrm>
        <a:prstGeom prst="rect">
          <a:avLst/>
        </a:prstGeom>
      </xdr:spPr>
    </xdr:pic>
    <xdr:clientData/>
  </xdr:twoCellAnchor>
  <xdr:twoCellAnchor editAs="oneCell">
    <xdr:from>
      <xdr:col>0</xdr:col>
      <xdr:colOff>881704</xdr:colOff>
      <xdr:row>0</xdr:row>
      <xdr:rowOff>118895</xdr:rowOff>
    </xdr:from>
    <xdr:to>
      <xdr:col>0</xdr:col>
      <xdr:colOff>1671719</xdr:colOff>
      <xdr:row>2</xdr:row>
      <xdr:rowOff>610720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81704" y="118895"/>
          <a:ext cx="790015" cy="81679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352985</xdr:colOff>
      <xdr:row>0</xdr:row>
      <xdr:rowOff>56030</xdr:rowOff>
    </xdr:from>
    <xdr:to>
      <xdr:col>0</xdr:col>
      <xdr:colOff>1194754</xdr:colOff>
      <xdr:row>4</xdr:row>
      <xdr:rowOff>327726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2985" y="56030"/>
          <a:ext cx="841769" cy="888020"/>
        </a:xfrm>
        <a:prstGeom prst="rect">
          <a:avLst/>
        </a:prstGeom>
      </xdr:spPr>
    </xdr:pic>
    <xdr:clientData/>
  </xdr:twoCellAnchor>
  <xdr:twoCellAnchor editAs="oneCell">
    <xdr:from>
      <xdr:col>0</xdr:col>
      <xdr:colOff>1285117</xdr:colOff>
      <xdr:row>0</xdr:row>
      <xdr:rowOff>63409</xdr:rowOff>
    </xdr:from>
    <xdr:to>
      <xdr:col>0</xdr:col>
      <xdr:colOff>2136765</xdr:colOff>
      <xdr:row>4</xdr:row>
      <xdr:rowOff>327603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85117" y="63409"/>
          <a:ext cx="851648" cy="88051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128867</xdr:colOff>
      <xdr:row>0</xdr:row>
      <xdr:rowOff>50426</xdr:rowOff>
    </xdr:from>
    <xdr:to>
      <xdr:col>0</xdr:col>
      <xdr:colOff>819091</xdr:colOff>
      <xdr:row>2</xdr:row>
      <xdr:rowOff>453603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8867" y="50426"/>
          <a:ext cx="690224" cy="728148"/>
        </a:xfrm>
        <a:prstGeom prst="rect">
          <a:avLst/>
        </a:prstGeom>
      </xdr:spPr>
    </xdr:pic>
    <xdr:clientData/>
  </xdr:twoCellAnchor>
  <xdr:twoCellAnchor editAs="oneCell">
    <xdr:from>
      <xdr:col>0</xdr:col>
      <xdr:colOff>876100</xdr:colOff>
      <xdr:row>0</xdr:row>
      <xdr:rowOff>57262</xdr:rowOff>
    </xdr:from>
    <xdr:to>
      <xdr:col>0</xdr:col>
      <xdr:colOff>1574424</xdr:colOff>
      <xdr:row>2</xdr:row>
      <xdr:rowOff>454288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76100" y="57262"/>
          <a:ext cx="698324" cy="7219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122464</xdr:colOff>
      <xdr:row>0</xdr:row>
      <xdr:rowOff>40822</xdr:rowOff>
    </xdr:from>
    <xdr:to>
      <xdr:col>0</xdr:col>
      <xdr:colOff>812688</xdr:colOff>
      <xdr:row>2</xdr:row>
      <xdr:rowOff>446481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2464" y="40822"/>
          <a:ext cx="690224" cy="728148"/>
        </a:xfrm>
        <a:prstGeom prst="rect">
          <a:avLst/>
        </a:prstGeom>
      </xdr:spPr>
    </xdr:pic>
    <xdr:clientData/>
  </xdr:twoCellAnchor>
  <xdr:twoCellAnchor editAs="oneCell">
    <xdr:from>
      <xdr:col>0</xdr:col>
      <xdr:colOff>869697</xdr:colOff>
      <xdr:row>0</xdr:row>
      <xdr:rowOff>47658</xdr:rowOff>
    </xdr:from>
    <xdr:to>
      <xdr:col>0</xdr:col>
      <xdr:colOff>1568021</xdr:colOff>
      <xdr:row>2</xdr:row>
      <xdr:rowOff>447166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69697" y="47658"/>
          <a:ext cx="698324" cy="721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ick.andrews@oregonstate.edu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nick.andrews@oregonstate.edu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nick.andrews@oregonstate.edu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nick.andrews@oregonstate.edu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nick.andrews@oregonstate.edu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"/>
  <sheetViews>
    <sheetView showGridLines="0" tabSelected="1" zoomScale="150" zoomScaleNormal="150" workbookViewId="0">
      <pane ySplit="3" topLeftCell="A4" activePane="bottomLeft" state="frozen"/>
      <selection pane="bottomLeft" activeCell="A15" sqref="A15"/>
    </sheetView>
  </sheetViews>
  <sheetFormatPr defaultColWidth="11" defaultRowHeight="12.6" x14ac:dyDescent="0.2"/>
  <cols>
    <col min="1" max="1" width="22.6328125" style="45" customWidth="1"/>
    <col min="2" max="2" width="9.26953125" style="46" customWidth="1"/>
    <col min="3" max="3" width="5.453125" style="47" customWidth="1"/>
    <col min="4" max="4" width="6" style="46" hidden="1" customWidth="1"/>
    <col min="5" max="5" width="8.453125" style="48" customWidth="1"/>
    <col min="6" max="6" width="9" style="48" customWidth="1"/>
    <col min="7" max="7" width="8.90625" style="48" customWidth="1"/>
    <col min="8" max="8" width="9.90625" style="48" customWidth="1"/>
    <col min="9" max="18" width="4.453125" style="48" customWidth="1"/>
    <col min="19" max="20" width="7.7265625" style="48" customWidth="1"/>
    <col min="21" max="16384" width="11" style="48"/>
  </cols>
  <sheetData>
    <row r="1" spans="1:18" ht="12.75" customHeight="1" x14ac:dyDescent="0.2">
      <c r="A1" s="202"/>
      <c r="B1" s="209" t="s">
        <v>168</v>
      </c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10"/>
    </row>
    <row r="2" spans="1:18" ht="12.75" customHeight="1" x14ac:dyDescent="0.2">
      <c r="A2" s="203"/>
      <c r="B2" s="207" t="s">
        <v>164</v>
      </c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8"/>
    </row>
    <row r="3" spans="1:18" s="44" customFormat="1" ht="52.5" customHeight="1" x14ac:dyDescent="0.2">
      <c r="A3" s="204"/>
      <c r="B3" s="85" t="s">
        <v>166</v>
      </c>
      <c r="C3" s="86" t="s">
        <v>165</v>
      </c>
      <c r="D3" s="87" t="s">
        <v>167</v>
      </c>
      <c r="E3" s="88" t="s">
        <v>170</v>
      </c>
      <c r="F3" s="88" t="s">
        <v>171</v>
      </c>
      <c r="G3" s="88" t="s">
        <v>182</v>
      </c>
      <c r="H3" s="88" t="s">
        <v>183</v>
      </c>
      <c r="I3" s="88" t="s">
        <v>201</v>
      </c>
      <c r="J3" s="88" t="s">
        <v>202</v>
      </c>
      <c r="K3" s="88" t="s">
        <v>10</v>
      </c>
      <c r="L3" s="88" t="s">
        <v>11</v>
      </c>
      <c r="M3" s="88" t="s">
        <v>17</v>
      </c>
      <c r="N3" s="88" t="s">
        <v>12</v>
      </c>
      <c r="O3" s="88" t="s">
        <v>13</v>
      </c>
      <c r="P3" s="88" t="s">
        <v>14</v>
      </c>
      <c r="Q3" s="88" t="s">
        <v>15</v>
      </c>
      <c r="R3" s="89" t="s">
        <v>16</v>
      </c>
    </row>
    <row r="4" spans="1:18" s="44" customFormat="1" ht="12" x14ac:dyDescent="0.25">
      <c r="A4" s="98" t="s">
        <v>172</v>
      </c>
      <c r="B4" s="211" t="s">
        <v>136</v>
      </c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2"/>
    </row>
    <row r="5" spans="1:18" s="44" customFormat="1" ht="12" x14ac:dyDescent="0.25">
      <c r="A5" s="90" t="s">
        <v>138</v>
      </c>
      <c r="B5" s="91">
        <v>12.5</v>
      </c>
      <c r="C5" s="92">
        <v>91</v>
      </c>
      <c r="D5" s="95">
        <f t="shared" ref="D5:D10" si="0">IF(C5=0,0,IF(C5&gt;0,(100/C5*B5)))</f>
        <v>13.736263736263737</v>
      </c>
      <c r="E5" s="93">
        <f>IF(D5=0,0,IF(D5&lt;6,-30+15*D5,IF(D5&gt;=6,60)))</f>
        <v>60</v>
      </c>
      <c r="F5" s="93">
        <f>IF(D5=0,0,IF(D5&lt;6,-15+15*D5,IF(D5&gt;=6,75)))</f>
        <v>75</v>
      </c>
      <c r="G5" s="94">
        <f t="shared" ref="G5:G10" si="1">C5/100*D5/100*E5</f>
        <v>7.5000000000000018</v>
      </c>
      <c r="H5" s="94">
        <f t="shared" ref="H5:H10" si="2">C5/100*D5/100*F5</f>
        <v>9.3750000000000018</v>
      </c>
      <c r="I5" s="95">
        <v>1.5</v>
      </c>
      <c r="J5" s="95">
        <v>0.6</v>
      </c>
      <c r="K5" s="95"/>
      <c r="L5" s="95"/>
      <c r="M5" s="95"/>
      <c r="N5" s="95"/>
      <c r="O5" s="95"/>
      <c r="P5" s="95"/>
      <c r="Q5" s="95"/>
      <c r="R5" s="96"/>
    </row>
    <row r="6" spans="1:18" s="44" customFormat="1" ht="12" x14ac:dyDescent="0.25">
      <c r="A6" s="90" t="s">
        <v>139</v>
      </c>
      <c r="B6" s="91">
        <v>3</v>
      </c>
      <c r="C6" s="92">
        <v>95</v>
      </c>
      <c r="D6" s="95">
        <f t="shared" si="0"/>
        <v>3.1578947368421053</v>
      </c>
      <c r="E6" s="93">
        <f t="shared" ref="E6:E16" si="3">IF(D6=0,0,IF(D6&lt;6,-30+15*D6,IF(D6&gt;=6,60)))</f>
        <v>17.368421052631582</v>
      </c>
      <c r="F6" s="93">
        <f t="shared" ref="F6:F16" si="4">IF(D6=0,0,IF(D6&lt;6,-15+15*D6,IF(D6&gt;=6,75)))</f>
        <v>32.368421052631582</v>
      </c>
      <c r="G6" s="94">
        <f t="shared" si="1"/>
        <v>0.52105263157894743</v>
      </c>
      <c r="H6" s="94">
        <f t="shared" si="2"/>
        <v>0.97105263157894739</v>
      </c>
      <c r="I6" s="95">
        <v>20</v>
      </c>
      <c r="J6" s="95">
        <v>0.5</v>
      </c>
      <c r="K6" s="95"/>
      <c r="L6" s="95"/>
      <c r="M6" s="95"/>
      <c r="N6" s="95"/>
      <c r="O6" s="95"/>
      <c r="P6" s="95"/>
      <c r="Q6" s="95"/>
      <c r="R6" s="96"/>
    </row>
    <row r="7" spans="1:18" s="44" customFormat="1" ht="12" x14ac:dyDescent="0.25">
      <c r="A7" s="90" t="s">
        <v>159</v>
      </c>
      <c r="B7" s="91">
        <v>4</v>
      </c>
      <c r="C7" s="92">
        <v>85</v>
      </c>
      <c r="D7" s="174">
        <f t="shared" si="0"/>
        <v>4.7058823529411766</v>
      </c>
      <c r="E7" s="93">
        <f t="shared" si="3"/>
        <v>40.588235294117652</v>
      </c>
      <c r="F7" s="93">
        <f t="shared" si="4"/>
        <v>55.588235294117652</v>
      </c>
      <c r="G7" s="94">
        <f t="shared" si="1"/>
        <v>1.6235294117647061</v>
      </c>
      <c r="H7" s="94">
        <f t="shared" si="2"/>
        <v>2.223529411764706</v>
      </c>
      <c r="I7" s="95">
        <v>3</v>
      </c>
      <c r="J7" s="95">
        <v>2</v>
      </c>
      <c r="K7" s="95">
        <v>7</v>
      </c>
      <c r="L7" s="95">
        <v>1</v>
      </c>
      <c r="M7" s="95">
        <v>0.5</v>
      </c>
      <c r="N7" s="95"/>
      <c r="O7" s="95"/>
      <c r="P7" s="95"/>
      <c r="Q7" s="95"/>
      <c r="R7" s="96"/>
    </row>
    <row r="8" spans="1:18" s="44" customFormat="1" ht="12" x14ac:dyDescent="0.25">
      <c r="A8" s="90" t="s">
        <v>140</v>
      </c>
      <c r="B8" s="91">
        <v>13</v>
      </c>
      <c r="C8" s="92">
        <v>97</v>
      </c>
      <c r="D8" s="174">
        <f t="shared" si="0"/>
        <v>13.402061855670102</v>
      </c>
      <c r="E8" s="93">
        <f t="shared" si="3"/>
        <v>60</v>
      </c>
      <c r="F8" s="93">
        <f t="shared" si="4"/>
        <v>75</v>
      </c>
      <c r="G8" s="94">
        <f t="shared" si="1"/>
        <v>7.7999999999999989</v>
      </c>
      <c r="H8" s="94">
        <f t="shared" si="2"/>
        <v>9.7499999999999982</v>
      </c>
      <c r="I8" s="95">
        <v>0</v>
      </c>
      <c r="J8" s="95">
        <v>0</v>
      </c>
      <c r="K8" s="95"/>
      <c r="L8" s="95"/>
      <c r="M8" s="95"/>
      <c r="N8" s="95"/>
      <c r="O8" s="95"/>
      <c r="P8" s="95"/>
      <c r="Q8" s="95"/>
      <c r="R8" s="96"/>
    </row>
    <row r="9" spans="1:18" s="44" customFormat="1" ht="12" x14ac:dyDescent="0.25">
      <c r="A9" s="90" t="s">
        <v>141</v>
      </c>
      <c r="B9" s="91">
        <v>10</v>
      </c>
      <c r="C9" s="92">
        <v>92</v>
      </c>
      <c r="D9" s="174">
        <f t="shared" si="0"/>
        <v>10.869565217391305</v>
      </c>
      <c r="E9" s="93">
        <f t="shared" si="3"/>
        <v>60</v>
      </c>
      <c r="F9" s="93">
        <f t="shared" si="4"/>
        <v>75</v>
      </c>
      <c r="G9" s="94">
        <f t="shared" si="1"/>
        <v>6</v>
      </c>
      <c r="H9" s="94">
        <f t="shared" si="2"/>
        <v>7.5</v>
      </c>
      <c r="I9" s="95">
        <v>6</v>
      </c>
      <c r="J9" s="95">
        <v>2</v>
      </c>
      <c r="K9" s="95"/>
      <c r="L9" s="95"/>
      <c r="M9" s="95"/>
      <c r="N9" s="95"/>
      <c r="O9" s="95"/>
      <c r="P9" s="95"/>
      <c r="Q9" s="95"/>
      <c r="R9" s="96"/>
    </row>
    <row r="10" spans="1:18" s="44" customFormat="1" ht="12" x14ac:dyDescent="0.25">
      <c r="A10" s="90" t="s">
        <v>142</v>
      </c>
      <c r="B10" s="91">
        <v>7</v>
      </c>
      <c r="C10" s="92">
        <v>93</v>
      </c>
      <c r="D10" s="174">
        <f t="shared" si="0"/>
        <v>7.5268817204301071</v>
      </c>
      <c r="E10" s="93">
        <f t="shared" si="3"/>
        <v>60</v>
      </c>
      <c r="F10" s="93">
        <f t="shared" si="4"/>
        <v>75</v>
      </c>
      <c r="G10" s="94">
        <f t="shared" si="1"/>
        <v>4.2</v>
      </c>
      <c r="H10" s="94">
        <f t="shared" si="2"/>
        <v>5.2500000000000009</v>
      </c>
      <c r="I10" s="95">
        <v>8</v>
      </c>
      <c r="J10" s="95">
        <v>0</v>
      </c>
      <c r="K10" s="95"/>
      <c r="L10" s="95"/>
      <c r="M10" s="95"/>
      <c r="N10" s="95"/>
      <c r="O10" s="95"/>
      <c r="P10" s="95"/>
      <c r="Q10" s="95"/>
      <c r="R10" s="96"/>
    </row>
    <row r="11" spans="1:18" s="44" customFormat="1" ht="12" x14ac:dyDescent="0.25">
      <c r="A11" s="90" t="s">
        <v>146</v>
      </c>
      <c r="B11" s="91">
        <v>0</v>
      </c>
      <c r="C11" s="92">
        <v>100</v>
      </c>
      <c r="D11" s="174">
        <f t="shared" ref="D11:D16" si="5">IF(C11=0,0,IF(C11&gt;0,(100/C11*B11)))</f>
        <v>0</v>
      </c>
      <c r="E11" s="93">
        <f t="shared" si="3"/>
        <v>0</v>
      </c>
      <c r="F11" s="93">
        <f t="shared" si="4"/>
        <v>0</v>
      </c>
      <c r="G11" s="94">
        <f t="shared" ref="G11:G16" si="6">C11/100*D11/100*E11</f>
        <v>0</v>
      </c>
      <c r="H11" s="94">
        <f t="shared" ref="H11:H16" si="7">C11/100*D11/100*F11</f>
        <v>0</v>
      </c>
      <c r="I11" s="95">
        <v>0</v>
      </c>
      <c r="J11" s="95">
        <v>60</v>
      </c>
      <c r="K11" s="95"/>
      <c r="L11" s="95"/>
      <c r="M11" s="95"/>
      <c r="N11" s="95"/>
      <c r="O11" s="95"/>
      <c r="P11" s="95"/>
      <c r="Q11" s="95"/>
      <c r="R11" s="96"/>
    </row>
    <row r="12" spans="1:18" s="44" customFormat="1" ht="12" x14ac:dyDescent="0.25">
      <c r="A12" s="90" t="s">
        <v>143</v>
      </c>
      <c r="B12" s="91">
        <v>6.5</v>
      </c>
      <c r="C12" s="92">
        <v>90</v>
      </c>
      <c r="D12" s="174">
        <f t="shared" si="5"/>
        <v>7.2222222222222223</v>
      </c>
      <c r="E12" s="93">
        <f t="shared" si="3"/>
        <v>60</v>
      </c>
      <c r="F12" s="93">
        <f t="shared" si="4"/>
        <v>75</v>
      </c>
      <c r="G12" s="94">
        <f t="shared" si="6"/>
        <v>3.9000000000000004</v>
      </c>
      <c r="H12" s="94">
        <f t="shared" si="7"/>
        <v>4.875</v>
      </c>
      <c r="I12" s="95">
        <v>1.5</v>
      </c>
      <c r="J12" s="95">
        <v>2.4</v>
      </c>
      <c r="K12" s="95"/>
      <c r="L12" s="95">
        <v>3</v>
      </c>
      <c r="M12" s="95"/>
      <c r="N12" s="95"/>
      <c r="O12" s="95"/>
      <c r="P12" s="95"/>
      <c r="Q12" s="95"/>
      <c r="R12" s="96"/>
    </row>
    <row r="13" spans="1:18" s="44" customFormat="1" ht="12" x14ac:dyDescent="0.25">
      <c r="A13" s="90" t="s">
        <v>144</v>
      </c>
      <c r="B13" s="91">
        <v>0</v>
      </c>
      <c r="C13" s="92">
        <v>99</v>
      </c>
      <c r="D13" s="174">
        <f t="shared" si="5"/>
        <v>0</v>
      </c>
      <c r="E13" s="93">
        <f t="shared" si="3"/>
        <v>0</v>
      </c>
      <c r="F13" s="93">
        <f t="shared" si="4"/>
        <v>0</v>
      </c>
      <c r="G13" s="94">
        <f t="shared" si="6"/>
        <v>0</v>
      </c>
      <c r="H13" s="94">
        <f t="shared" si="7"/>
        <v>0</v>
      </c>
      <c r="I13" s="95">
        <v>0</v>
      </c>
      <c r="J13" s="95">
        <v>50</v>
      </c>
      <c r="K13" s="95"/>
      <c r="L13" s="95">
        <v>0</v>
      </c>
      <c r="M13" s="95">
        <v>17</v>
      </c>
      <c r="N13" s="95"/>
      <c r="O13" s="95"/>
      <c r="P13" s="95"/>
      <c r="Q13" s="95"/>
      <c r="R13" s="96"/>
    </row>
    <row r="14" spans="1:18" s="44" customFormat="1" ht="12" x14ac:dyDescent="0.25">
      <c r="A14" s="90" t="s">
        <v>145</v>
      </c>
      <c r="B14" s="91">
        <v>0</v>
      </c>
      <c r="C14" s="92">
        <v>99</v>
      </c>
      <c r="D14" s="174">
        <f t="shared" si="5"/>
        <v>0</v>
      </c>
      <c r="E14" s="93">
        <f t="shared" si="3"/>
        <v>0</v>
      </c>
      <c r="F14" s="93">
        <f>IF(D14=0,0,IF(D14&lt;6,-15+15*D14,IF(D14&gt;=6,75)))</f>
        <v>0</v>
      </c>
      <c r="G14" s="94">
        <f t="shared" si="6"/>
        <v>0</v>
      </c>
      <c r="H14" s="94">
        <f t="shared" si="7"/>
        <v>0</v>
      </c>
      <c r="I14" s="95">
        <v>0</v>
      </c>
      <c r="J14" s="95">
        <v>22</v>
      </c>
      <c r="K14" s="95"/>
      <c r="L14" s="95">
        <v>10.8</v>
      </c>
      <c r="M14" s="95">
        <v>22</v>
      </c>
      <c r="N14" s="95"/>
      <c r="O14" s="95"/>
      <c r="P14" s="95"/>
      <c r="Q14" s="95"/>
      <c r="R14" s="96"/>
    </row>
    <row r="15" spans="1:18" s="44" customFormat="1" ht="12" x14ac:dyDescent="0.25">
      <c r="A15" s="90"/>
      <c r="B15" s="91"/>
      <c r="C15" s="92"/>
      <c r="D15" s="174">
        <f t="shared" si="5"/>
        <v>0</v>
      </c>
      <c r="E15" s="93">
        <f t="shared" si="3"/>
        <v>0</v>
      </c>
      <c r="F15" s="93">
        <f t="shared" si="4"/>
        <v>0</v>
      </c>
      <c r="G15" s="94">
        <f t="shared" si="6"/>
        <v>0</v>
      </c>
      <c r="H15" s="94">
        <f t="shared" si="7"/>
        <v>0</v>
      </c>
      <c r="I15" s="95"/>
      <c r="J15" s="95"/>
      <c r="K15" s="95"/>
      <c r="L15" s="95"/>
      <c r="M15" s="95"/>
      <c r="N15" s="95"/>
      <c r="O15" s="95"/>
      <c r="P15" s="95"/>
      <c r="Q15" s="95"/>
      <c r="R15" s="96"/>
    </row>
    <row r="16" spans="1:18" s="44" customFormat="1" ht="12" x14ac:dyDescent="0.25">
      <c r="A16" s="90"/>
      <c r="B16" s="91"/>
      <c r="C16" s="92"/>
      <c r="D16" s="174">
        <f t="shared" si="5"/>
        <v>0</v>
      </c>
      <c r="E16" s="93">
        <f t="shared" si="3"/>
        <v>0</v>
      </c>
      <c r="F16" s="93">
        <f t="shared" si="4"/>
        <v>0</v>
      </c>
      <c r="G16" s="94">
        <f t="shared" si="6"/>
        <v>0</v>
      </c>
      <c r="H16" s="94">
        <f t="shared" si="7"/>
        <v>0</v>
      </c>
      <c r="I16" s="95"/>
      <c r="J16" s="95"/>
      <c r="K16" s="95"/>
      <c r="L16" s="95"/>
      <c r="M16" s="95"/>
      <c r="N16" s="95"/>
      <c r="O16" s="95"/>
      <c r="P16" s="95"/>
      <c r="Q16" s="95"/>
      <c r="R16" s="96"/>
    </row>
    <row r="17" spans="1:18" s="44" customFormat="1" ht="12" x14ac:dyDescent="0.25">
      <c r="A17" s="98"/>
      <c r="B17" s="205" t="s">
        <v>137</v>
      </c>
      <c r="C17" s="205"/>
      <c r="D17" s="205"/>
      <c r="E17" s="205"/>
      <c r="F17" s="205"/>
      <c r="G17" s="205"/>
      <c r="H17" s="205"/>
      <c r="I17" s="205"/>
      <c r="J17" s="205"/>
      <c r="K17" s="205"/>
      <c r="L17" s="205"/>
      <c r="M17" s="205"/>
      <c r="N17" s="205"/>
      <c r="O17" s="205"/>
      <c r="P17" s="205"/>
      <c r="Q17" s="205"/>
      <c r="R17" s="206"/>
    </row>
    <row r="18" spans="1:18" s="44" customFormat="1" ht="12" x14ac:dyDescent="0.25">
      <c r="A18" s="99" t="s">
        <v>147</v>
      </c>
      <c r="B18" s="95">
        <v>0</v>
      </c>
      <c r="C18" s="100" t="s">
        <v>35</v>
      </c>
      <c r="D18" s="97"/>
      <c r="E18" s="100">
        <v>100</v>
      </c>
      <c r="F18" s="100">
        <v>100</v>
      </c>
      <c r="G18" s="97">
        <f>B18</f>
        <v>0</v>
      </c>
      <c r="H18" s="97">
        <f>B18</f>
        <v>0</v>
      </c>
      <c r="I18" s="95">
        <v>40</v>
      </c>
      <c r="J18" s="95">
        <v>0</v>
      </c>
      <c r="K18" s="95"/>
      <c r="L18" s="95"/>
      <c r="M18" s="95"/>
      <c r="N18" s="95"/>
      <c r="O18" s="95"/>
      <c r="P18" s="95"/>
      <c r="Q18" s="95"/>
      <c r="R18" s="96"/>
    </row>
    <row r="19" spans="1:18" s="44" customFormat="1" ht="12" x14ac:dyDescent="0.25">
      <c r="A19" s="99" t="s">
        <v>148</v>
      </c>
      <c r="B19" s="95">
        <v>46</v>
      </c>
      <c r="C19" s="100" t="s">
        <v>35</v>
      </c>
      <c r="D19" s="97"/>
      <c r="E19" s="100">
        <v>100</v>
      </c>
      <c r="F19" s="100">
        <v>100</v>
      </c>
      <c r="G19" s="97">
        <f>B19</f>
        <v>46</v>
      </c>
      <c r="H19" s="97">
        <f>B19</f>
        <v>46</v>
      </c>
      <c r="I19" s="95">
        <v>0</v>
      </c>
      <c r="J19" s="95">
        <v>0</v>
      </c>
      <c r="K19" s="95"/>
      <c r="L19" s="95"/>
      <c r="M19" s="95"/>
      <c r="N19" s="95"/>
      <c r="O19" s="95"/>
      <c r="P19" s="95"/>
      <c r="Q19" s="95"/>
      <c r="R19" s="96"/>
    </row>
    <row r="20" spans="1:18" s="44" customFormat="1" ht="12" x14ac:dyDescent="0.25">
      <c r="A20" s="99"/>
      <c r="B20" s="95"/>
      <c r="C20" s="100" t="s">
        <v>35</v>
      </c>
      <c r="D20" s="97"/>
      <c r="E20" s="100">
        <v>100</v>
      </c>
      <c r="F20" s="100">
        <v>100</v>
      </c>
      <c r="G20" s="97">
        <f>B20</f>
        <v>0</v>
      </c>
      <c r="H20" s="97">
        <f>B20</f>
        <v>0</v>
      </c>
      <c r="I20" s="95"/>
      <c r="J20" s="95"/>
      <c r="K20" s="95"/>
      <c r="L20" s="95"/>
      <c r="M20" s="95"/>
      <c r="N20" s="95"/>
      <c r="O20" s="95"/>
      <c r="P20" s="95"/>
      <c r="Q20" s="95"/>
      <c r="R20" s="96"/>
    </row>
    <row r="21" spans="1:18" s="44" customFormat="1" ht="12" x14ac:dyDescent="0.25">
      <c r="A21" s="99"/>
      <c r="B21" s="95"/>
      <c r="C21" s="100" t="s">
        <v>35</v>
      </c>
      <c r="D21" s="97"/>
      <c r="E21" s="100">
        <v>100</v>
      </c>
      <c r="F21" s="100">
        <v>100</v>
      </c>
      <c r="G21" s="97">
        <f>B21</f>
        <v>0</v>
      </c>
      <c r="H21" s="97">
        <f>B21</f>
        <v>0</v>
      </c>
      <c r="I21" s="95"/>
      <c r="J21" s="95"/>
      <c r="K21" s="95"/>
      <c r="L21" s="95"/>
      <c r="M21" s="95"/>
      <c r="N21" s="95"/>
      <c r="O21" s="95"/>
      <c r="P21" s="95"/>
      <c r="Q21" s="95"/>
      <c r="R21" s="96"/>
    </row>
    <row r="22" spans="1:18" s="44" customFormat="1" ht="12" x14ac:dyDescent="0.25">
      <c r="A22" s="98"/>
      <c r="B22" s="205" t="s">
        <v>117</v>
      </c>
      <c r="C22" s="205"/>
      <c r="D22" s="205"/>
      <c r="E22" s="205"/>
      <c r="F22" s="205"/>
      <c r="G22" s="205"/>
      <c r="H22" s="205"/>
      <c r="I22" s="205"/>
      <c r="J22" s="205"/>
      <c r="K22" s="205"/>
      <c r="L22" s="205"/>
      <c r="M22" s="205"/>
      <c r="N22" s="205"/>
      <c r="O22" s="205"/>
      <c r="P22" s="205"/>
      <c r="Q22" s="205"/>
      <c r="R22" s="206"/>
    </row>
    <row r="23" spans="1:18" s="44" customFormat="1" ht="12" x14ac:dyDescent="0.25">
      <c r="A23" s="99" t="s">
        <v>153</v>
      </c>
      <c r="B23" s="95">
        <v>1.5</v>
      </c>
      <c r="C23" s="101">
        <v>60</v>
      </c>
      <c r="D23" s="174">
        <f>IF(C23=0,0,IF(C23&gt;0,(100/C23*B23)))</f>
        <v>2.5</v>
      </c>
      <c r="E23" s="100">
        <f>IF(D23&lt;2,0,IF(D23&gt;=2,5))</f>
        <v>5</v>
      </c>
      <c r="F23" s="100">
        <f>IF(D23&lt;1,0,IF(D23&lt;2,5,IF(D23&gt;=2,10)))</f>
        <v>10</v>
      </c>
      <c r="G23" s="97">
        <f>C23/100*D23/100*E23</f>
        <v>7.4999999999999997E-2</v>
      </c>
      <c r="H23" s="97">
        <f>C23/100*D23/100*F23</f>
        <v>0.15</v>
      </c>
      <c r="I23" s="95">
        <v>0.5</v>
      </c>
      <c r="J23" s="95">
        <v>0.5</v>
      </c>
      <c r="K23" s="95">
        <v>1.8</v>
      </c>
      <c r="L23" s="95"/>
      <c r="M23" s="95"/>
      <c r="N23" s="95"/>
      <c r="O23" s="95"/>
      <c r="P23" s="95"/>
      <c r="Q23" s="95"/>
      <c r="R23" s="96"/>
    </row>
    <row r="24" spans="1:18" s="44" customFormat="1" ht="12" x14ac:dyDescent="0.25">
      <c r="A24" s="99"/>
      <c r="B24" s="95"/>
      <c r="C24" s="101"/>
      <c r="D24" s="174">
        <f>IF(C24=0,0,IF(C24&gt;0,(100/C24*B24)))</f>
        <v>0</v>
      </c>
      <c r="E24" s="100">
        <f>IF(D24&lt;2,0,IF(D24&gt;=2,5))</f>
        <v>0</v>
      </c>
      <c r="F24" s="100">
        <f>IF(D24&lt;1,0,IF(D24&lt;2,5,IF(D24&gt;=2,10)))</f>
        <v>0</v>
      </c>
      <c r="G24" s="97">
        <f>C24/100*D24/100*E24</f>
        <v>0</v>
      </c>
      <c r="H24" s="97">
        <f>C24/100*D24/100*F24</f>
        <v>0</v>
      </c>
      <c r="I24" s="95"/>
      <c r="J24" s="95"/>
      <c r="K24" s="95"/>
      <c r="L24" s="95"/>
      <c r="M24" s="95"/>
      <c r="N24" s="95"/>
      <c r="O24" s="95"/>
      <c r="P24" s="95"/>
      <c r="Q24" s="95"/>
      <c r="R24" s="96"/>
    </row>
    <row r="25" spans="1:18" s="44" customFormat="1" ht="12" x14ac:dyDescent="0.25">
      <c r="A25" s="99"/>
      <c r="B25" s="95"/>
      <c r="C25" s="101"/>
      <c r="D25" s="174">
        <f>IF(C25=0,0,IF(C25&gt;0,(100/C25*B25)))</f>
        <v>0</v>
      </c>
      <c r="E25" s="100">
        <f>IF(D25&lt;2,0,IF(D25&gt;=2,5))</f>
        <v>0</v>
      </c>
      <c r="F25" s="100">
        <f>IF(D25&lt;1,0,IF(D25&lt;2,5,IF(D25&gt;=2,10)))</f>
        <v>0</v>
      </c>
      <c r="G25" s="97">
        <f>C25/100*D25/100*E25</f>
        <v>0</v>
      </c>
      <c r="H25" s="97">
        <f>C25/100*D25/100*F25</f>
        <v>0</v>
      </c>
      <c r="I25" s="95"/>
      <c r="J25" s="95"/>
      <c r="K25" s="95"/>
      <c r="L25" s="95"/>
      <c r="M25" s="95"/>
      <c r="N25" s="95"/>
      <c r="O25" s="95"/>
      <c r="P25" s="95"/>
      <c r="Q25" s="95"/>
      <c r="R25" s="96"/>
    </row>
    <row r="26" spans="1:18" s="44" customFormat="1" ht="12" x14ac:dyDescent="0.25">
      <c r="A26" s="98"/>
      <c r="B26" s="205" t="s">
        <v>95</v>
      </c>
      <c r="C26" s="205"/>
      <c r="D26" s="205"/>
      <c r="E26" s="205"/>
      <c r="F26" s="205"/>
      <c r="G26" s="205"/>
      <c r="H26" s="205"/>
      <c r="I26" s="205"/>
      <c r="J26" s="205"/>
      <c r="K26" s="205"/>
      <c r="L26" s="205"/>
      <c r="M26" s="205"/>
      <c r="N26" s="205"/>
      <c r="O26" s="205"/>
      <c r="P26" s="205"/>
      <c r="Q26" s="205"/>
      <c r="R26" s="206"/>
    </row>
    <row r="27" spans="1:18" s="44" customFormat="1" ht="12" x14ac:dyDescent="0.25">
      <c r="A27" s="102">
        <f>'Cover Crop Analysis'!A5</f>
        <v>0</v>
      </c>
      <c r="B27" s="100"/>
      <c r="C27" s="100">
        <f>'Cover Crop Analysis'!H5</f>
        <v>0</v>
      </c>
      <c r="D27" s="97">
        <f>'Cover Crop Analysis'!E5</f>
        <v>0</v>
      </c>
      <c r="E27" s="100">
        <f>IF('Cover Crop Analysis'!E5=0,0,IF('Cover Crop Analysis'!E5&lt;2.34,(-31+(('Cover Crop Analysis'!E5-1.03)*43.3)),IF('Cover Crop Analysis'!E5&gt;=2.34,(25.8+('Cover Crop Analysis'!E5-2.34)*11.7))))</f>
        <v>0</v>
      </c>
      <c r="F27" s="100">
        <f>IF('Cover Crop Analysis'!E5=0,0,IF('Cover Crop Analysis'!E5&lt;2.26,(-11+('Cover Crop Analysis'!E5-1.03)*37.9),IF('Cover Crop Analysis'!E5&gt;=2.26,(35.6+('Cover Crop Analysis'!E5-2.26)*8.5))))</f>
        <v>0</v>
      </c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3"/>
    </row>
    <row r="28" spans="1:18" s="44" customFormat="1" ht="12" x14ac:dyDescent="0.25">
      <c r="A28" s="102">
        <f>'Cover Crop Analysis'!A6</f>
        <v>0</v>
      </c>
      <c r="B28" s="100"/>
      <c r="C28" s="100">
        <f>'Cover Crop Analysis'!H6</f>
        <v>0</v>
      </c>
      <c r="D28" s="97">
        <f>'Cover Crop Analysis'!E6</f>
        <v>0</v>
      </c>
      <c r="E28" s="100">
        <f>IF('Cover Crop Analysis'!E6=0,0,IF('Cover Crop Analysis'!E6&lt;2.34,(-31+('Cover Crop Analysis'!E6-1.03)*43.3),IF('Cover Crop Analysis'!E6&gt;=2.34,(25.8+('Cover Crop Analysis'!E6-2.34)*11.7))))</f>
        <v>0</v>
      </c>
      <c r="F28" s="100">
        <f>IF('Cover Crop Analysis'!E6=0,0,IF('Cover Crop Analysis'!E6&lt;2.26,(-11+('Cover Crop Analysis'!E6-1.03)*37.9),IF('Cover Crop Analysis'!E6&gt;=2.26,(35.6+('Cover Crop Analysis'!E6-2.26)*8.5))))</f>
        <v>0</v>
      </c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3"/>
    </row>
    <row r="29" spans="1:18" s="44" customFormat="1" ht="12" x14ac:dyDescent="0.25">
      <c r="A29" s="102">
        <f>'Cover Crop Analysis'!A7</f>
        <v>0</v>
      </c>
      <c r="B29" s="100"/>
      <c r="C29" s="100">
        <f>'Cover Crop Analysis'!H7</f>
        <v>0</v>
      </c>
      <c r="D29" s="97">
        <f>'Cover Crop Analysis'!E7</f>
        <v>0</v>
      </c>
      <c r="E29" s="100">
        <f>IF('Cover Crop Analysis'!E7=0,0,IF('Cover Crop Analysis'!E7&lt;2.34,(-31+('Cover Crop Analysis'!E7-1.03)*43.3),IF('Cover Crop Analysis'!E7&gt;=2.34,(25.8+('Cover Crop Analysis'!E7-2.34)*11.7))))</f>
        <v>0</v>
      </c>
      <c r="F29" s="100">
        <f>IF('Cover Crop Analysis'!E7=0,0,IF('Cover Crop Analysis'!E7&lt;2.26,(-11+('Cover Crop Analysis'!E7-1.03)*37.9),IF('Cover Crop Analysis'!E7&gt;=2.26,(35.6+('Cover Crop Analysis'!E7-2.26)*8.5))))</f>
        <v>0</v>
      </c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3"/>
    </row>
    <row r="30" spans="1:18" s="44" customFormat="1" ht="12" x14ac:dyDescent="0.25">
      <c r="A30" s="102">
        <f>'Cover Crop Analysis'!A8</f>
        <v>0</v>
      </c>
      <c r="B30" s="100"/>
      <c r="C30" s="100">
        <f>'Cover Crop Analysis'!H8</f>
        <v>0</v>
      </c>
      <c r="D30" s="97">
        <f>'Cover Crop Analysis'!E8</f>
        <v>0</v>
      </c>
      <c r="E30" s="100">
        <f>IF('Cover Crop Analysis'!E8=0,0,IF('Cover Crop Analysis'!E8&lt;2.34,(-31+('Cover Crop Analysis'!E8-1.03)*43.3),IF('Cover Crop Analysis'!E8&gt;=2.34,(25.8+('Cover Crop Analysis'!E8-2.34)*11.7))))</f>
        <v>0</v>
      </c>
      <c r="F30" s="100">
        <f>IF('Cover Crop Analysis'!E8=0,0,IF('Cover Crop Analysis'!E8&lt;2.26,(-11+('Cover Crop Analysis'!E8-1.03)*37.9),IF('Cover Crop Analysis'!E8&gt;=2.26,(35.6+('Cover Crop Analysis'!E8-2.26)*8.5))))</f>
        <v>0</v>
      </c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3"/>
    </row>
    <row r="31" spans="1:18" s="44" customFormat="1" ht="12" x14ac:dyDescent="0.25">
      <c r="A31" s="102">
        <f>'Cover Crop Analysis'!A9</f>
        <v>0</v>
      </c>
      <c r="B31" s="100"/>
      <c r="C31" s="100">
        <f>'Cover Crop Analysis'!H9</f>
        <v>0</v>
      </c>
      <c r="D31" s="97">
        <f>'Cover Crop Analysis'!E9</f>
        <v>0</v>
      </c>
      <c r="E31" s="100">
        <f>IF('Cover Crop Analysis'!E9=0,0,IF('Cover Crop Analysis'!E9&lt;2.34,(-31+('Cover Crop Analysis'!E9-1.03)*43.3),IF('Cover Crop Analysis'!E9&gt;=2.34,(25.8+('Cover Crop Analysis'!E9-2.34)*11.7))))</f>
        <v>0</v>
      </c>
      <c r="F31" s="100">
        <f>IF('Cover Crop Analysis'!E9=0,0,IF('Cover Crop Analysis'!E9&lt;2.26,(-11+('Cover Crop Analysis'!E9-1.03)*37.9),IF('Cover Crop Analysis'!E9&gt;=2.26,(35.6+('Cover Crop Analysis'!E9-2.26)*8.5))))</f>
        <v>0</v>
      </c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3"/>
    </row>
    <row r="32" spans="1:18" s="44" customFormat="1" ht="12" x14ac:dyDescent="0.25">
      <c r="A32" s="102">
        <f>'Cover Crop Analysis'!A10</f>
        <v>0</v>
      </c>
      <c r="B32" s="100"/>
      <c r="C32" s="100">
        <f>'Cover Crop Analysis'!H10</f>
        <v>0</v>
      </c>
      <c r="D32" s="97">
        <f>'Cover Crop Analysis'!E10</f>
        <v>0</v>
      </c>
      <c r="E32" s="100">
        <f>IF('Cover Crop Analysis'!E10=0,0,IF('Cover Crop Analysis'!E10&lt;2.34,(-31+('Cover Crop Analysis'!E10-1.03)*43.3),IF('Cover Crop Analysis'!E10&gt;=2.34,(25.8+('Cover Crop Analysis'!E10-2.34)*11.7))))</f>
        <v>0</v>
      </c>
      <c r="F32" s="100">
        <f>IF('Cover Crop Analysis'!E10=0,0,IF('Cover Crop Analysis'!E10&lt;2.26,(-11+('Cover Crop Analysis'!E10-1.03)*37.9),IF('Cover Crop Analysis'!E10&gt;=2.26,(35.6+('Cover Crop Analysis'!E10-2.26)*8.5))))</f>
        <v>0</v>
      </c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3"/>
    </row>
    <row r="33" spans="1:18" s="44" customFormat="1" ht="12" x14ac:dyDescent="0.25">
      <c r="A33" s="102">
        <f>'Cover Crop Analysis'!A11</f>
        <v>0</v>
      </c>
      <c r="B33" s="100"/>
      <c r="C33" s="100">
        <f>'Cover Crop Analysis'!H11</f>
        <v>0</v>
      </c>
      <c r="D33" s="97">
        <f>'Cover Crop Analysis'!E11</f>
        <v>0</v>
      </c>
      <c r="E33" s="100">
        <f>IF('Cover Crop Analysis'!E11=0,0,IF('Cover Crop Analysis'!E11&lt;2.34,(-31+('Cover Crop Analysis'!E11-1.03)*43.3),IF('Cover Crop Analysis'!E11&gt;=2.34,(25.8+('Cover Crop Analysis'!E11-2.34)*11.7))))</f>
        <v>0</v>
      </c>
      <c r="F33" s="100">
        <f>IF('Cover Crop Analysis'!E11=0,0,IF('Cover Crop Analysis'!E11&lt;2.26,(-11+('Cover Crop Analysis'!E11-1.03)*37.9),IF('Cover Crop Analysis'!E11&gt;=2.26,(35.6+('Cover Crop Analysis'!E11-2.26)*8.5))))</f>
        <v>0</v>
      </c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3"/>
    </row>
    <row r="34" spans="1:18" s="44" customFormat="1" ht="12" x14ac:dyDescent="0.25">
      <c r="A34" s="102">
        <f>'Cover Crop Analysis'!A12</f>
        <v>0</v>
      </c>
      <c r="B34" s="100"/>
      <c r="C34" s="100">
        <f>'Cover Crop Analysis'!H12</f>
        <v>0</v>
      </c>
      <c r="D34" s="97">
        <f>'Cover Crop Analysis'!E12</f>
        <v>0</v>
      </c>
      <c r="E34" s="100">
        <f>IF('Cover Crop Analysis'!E12=0,0,IF('Cover Crop Analysis'!E12&lt;2.34,(-31+('Cover Crop Analysis'!E12-1.03)*43.3),IF('Cover Crop Analysis'!E12&gt;=2.34,(25.8+('Cover Crop Analysis'!E12-2.34)*11.7))))</f>
        <v>0</v>
      </c>
      <c r="F34" s="100">
        <f>IF('Cover Crop Analysis'!E12=0,0,IF('Cover Crop Analysis'!E12&lt;2.26,(-11+('Cover Crop Analysis'!E12-1.03)*37.9),IF('Cover Crop Analysis'!E12&gt;=2.26,(35.6+('Cover Crop Analysis'!E12-2.26)*8.5))))</f>
        <v>0</v>
      </c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3"/>
    </row>
    <row r="35" spans="1:18" s="44" customFormat="1" ht="13.5" customHeight="1" thickBot="1" x14ac:dyDescent="0.3">
      <c r="A35" s="104" t="s">
        <v>20</v>
      </c>
      <c r="B35" s="105" t="s">
        <v>0</v>
      </c>
      <c r="C35" s="105"/>
      <c r="D35" s="105"/>
      <c r="E35" s="105"/>
      <c r="F35" s="105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7"/>
    </row>
    <row r="36" spans="1:18" s="44" customFormat="1" ht="12" x14ac:dyDescent="0.25">
      <c r="A36" s="108" t="s">
        <v>176</v>
      </c>
      <c r="B36" s="176"/>
      <c r="C36" s="177"/>
      <c r="D36" s="176"/>
      <c r="E36" s="175"/>
      <c r="F36" s="175"/>
      <c r="G36" s="175"/>
      <c r="H36" s="175"/>
      <c r="I36" s="175"/>
      <c r="J36" s="175"/>
      <c r="K36" s="175"/>
      <c r="L36" s="175"/>
      <c r="M36" s="175"/>
      <c r="N36" s="175"/>
      <c r="O36" s="175"/>
      <c r="P36" s="175"/>
      <c r="Q36" s="175"/>
      <c r="R36" s="175"/>
    </row>
    <row r="37" spans="1:18" s="44" customFormat="1" ht="11.4" x14ac:dyDescent="0.2">
      <c r="A37" s="41"/>
      <c r="B37" s="42"/>
      <c r="C37" s="43"/>
      <c r="D37" s="42"/>
    </row>
    <row r="38" spans="1:18" s="44" customFormat="1" ht="11.4" x14ac:dyDescent="0.2">
      <c r="A38" s="41"/>
      <c r="B38" s="42"/>
      <c r="C38" s="43"/>
      <c r="D38" s="42"/>
    </row>
    <row r="39" spans="1:18" s="44" customFormat="1" ht="11.4" x14ac:dyDescent="0.2">
      <c r="A39" s="41"/>
      <c r="B39" s="42"/>
      <c r="C39" s="43"/>
      <c r="D39" s="42"/>
    </row>
    <row r="40" spans="1:18" s="44" customFormat="1" ht="11.4" x14ac:dyDescent="0.2">
      <c r="A40" s="41"/>
      <c r="B40" s="42"/>
      <c r="C40" s="43"/>
      <c r="D40" s="42"/>
    </row>
  </sheetData>
  <sheetProtection algorithmName="SHA-512" hashValue="ero+rYGg2jAi6idh3yOHd7hon+noZ88wGlQf0a5dr9DVFupq/LukPavA0npOuUZs3oyvOgILvAiUiBSOb3vEjw==" saltValue="SJxVOHY2/yH/vQcP1xtGsQ==" spinCount="100000" sheet="1" selectLockedCells="1"/>
  <mergeCells count="7">
    <mergeCell ref="A1:A3"/>
    <mergeCell ref="B17:R17"/>
    <mergeCell ref="B22:R22"/>
    <mergeCell ref="B26:R26"/>
    <mergeCell ref="B2:R2"/>
    <mergeCell ref="B1:R1"/>
    <mergeCell ref="B4:R4"/>
  </mergeCells>
  <phoneticPr fontId="1"/>
  <hyperlinks>
    <hyperlink ref="B35" r:id="rId1"/>
  </hyperlinks>
  <pageMargins left="0.25" right="0.25" top="0.75" bottom="0.75" header="0.3" footer="0.3"/>
  <pageSetup orientation="landscape" horizontalDpi="4294967292" verticalDpi="4294967292" r:id="rId2"/>
  <headerFooter alignWithMargins="0">
    <oddHeader>&amp;C&amp;A</oddHeader>
    <oddFooter>&amp;C&amp;F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showGridLines="0" zoomScale="150" zoomScaleNormal="15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5" sqref="A5"/>
    </sheetView>
  </sheetViews>
  <sheetFormatPr defaultColWidth="10.90625" defaultRowHeight="13.8" x14ac:dyDescent="0.3"/>
  <cols>
    <col min="1" max="1" width="22.6328125" style="109" customWidth="1"/>
    <col min="2" max="2" width="6.08984375" style="109" customWidth="1"/>
    <col min="3" max="3" width="7.90625" style="109" customWidth="1"/>
    <col min="4" max="4" width="8.08984375" style="109" customWidth="1"/>
    <col min="5" max="6" width="7.90625" style="109" customWidth="1"/>
    <col min="7" max="7" width="8.453125" style="109" customWidth="1"/>
    <col min="8" max="11" width="9.36328125" style="109" customWidth="1"/>
    <col min="12" max="12" width="7.7265625" style="109" customWidth="1"/>
    <col min="13" max="16384" width="10.90625" style="109"/>
  </cols>
  <sheetData>
    <row r="1" spans="1:14" ht="12.75" customHeight="1" x14ac:dyDescent="0.3">
      <c r="A1" s="218"/>
      <c r="B1" s="214" t="s">
        <v>169</v>
      </c>
      <c r="C1" s="214"/>
      <c r="D1" s="214"/>
      <c r="E1" s="214"/>
      <c r="F1" s="214"/>
      <c r="G1" s="214"/>
      <c r="H1" s="214"/>
      <c r="I1" s="214"/>
      <c r="J1" s="214"/>
      <c r="K1" s="215"/>
    </row>
    <row r="2" spans="1:14" ht="12.75" customHeight="1" x14ac:dyDescent="0.3">
      <c r="A2" s="219"/>
      <c r="B2" s="216" t="s">
        <v>163</v>
      </c>
      <c r="C2" s="216"/>
      <c r="D2" s="216"/>
      <c r="E2" s="216"/>
      <c r="F2" s="216"/>
      <c r="G2" s="216"/>
      <c r="H2" s="216"/>
      <c r="I2" s="216"/>
      <c r="J2" s="216"/>
      <c r="K2" s="217"/>
    </row>
    <row r="3" spans="1:14" s="84" customFormat="1" ht="54.9" customHeight="1" x14ac:dyDescent="0.3">
      <c r="A3" s="219"/>
      <c r="B3" s="77" t="s">
        <v>203</v>
      </c>
      <c r="C3" s="77" t="s">
        <v>32</v>
      </c>
      <c r="D3" s="77" t="s">
        <v>33</v>
      </c>
      <c r="E3" s="110" t="s">
        <v>210</v>
      </c>
      <c r="F3" s="110" t="s">
        <v>154</v>
      </c>
      <c r="G3" s="110" t="s">
        <v>161</v>
      </c>
      <c r="H3" s="110" t="s">
        <v>162</v>
      </c>
      <c r="I3" s="110" t="s">
        <v>34</v>
      </c>
      <c r="J3" s="110" t="s">
        <v>173</v>
      </c>
      <c r="K3" s="111" t="s">
        <v>211</v>
      </c>
      <c r="L3" s="109"/>
      <c r="M3" s="109"/>
      <c r="N3" s="109"/>
    </row>
    <row r="4" spans="1:14" s="84" customFormat="1" x14ac:dyDescent="0.3">
      <c r="A4" s="112" t="s">
        <v>95</v>
      </c>
      <c r="B4" s="77"/>
      <c r="C4" s="77"/>
      <c r="D4" s="77"/>
      <c r="E4" s="77"/>
      <c r="F4" s="77"/>
      <c r="G4" s="77"/>
      <c r="H4" s="77"/>
      <c r="I4" s="77"/>
      <c r="J4" s="77"/>
      <c r="K4" s="78"/>
      <c r="L4" s="109"/>
      <c r="M4" s="109"/>
      <c r="N4" s="109"/>
    </row>
    <row r="5" spans="1:14" s="84" customFormat="1" ht="12" x14ac:dyDescent="0.25">
      <c r="A5" s="79"/>
      <c r="B5" s="81"/>
      <c r="C5" s="113">
        <f t="shared" ref="C5:C12" si="0">B5/43560</f>
        <v>0</v>
      </c>
      <c r="D5" s="80"/>
      <c r="E5" s="80"/>
      <c r="F5" s="80"/>
      <c r="G5" s="83">
        <f t="shared" ref="G5:G12" si="1">IF(C5=0,0,IF(C5&gt;0,D5/C5))</f>
        <v>0</v>
      </c>
      <c r="H5" s="83">
        <f t="shared" ref="H5:H12" si="2">F5/100*G5</f>
        <v>0</v>
      </c>
      <c r="I5" s="83">
        <f t="shared" ref="I5:I12" si="3">E5/100*H5</f>
        <v>0</v>
      </c>
      <c r="J5" s="83">
        <f>'Fertilizer Analysis'!E27/100*'Cover Crop Analysis'!I5</f>
        <v>0</v>
      </c>
      <c r="K5" s="178">
        <f>'Fertilizer Analysis'!F27/100*'Cover Crop Analysis'!I5</f>
        <v>0</v>
      </c>
    </row>
    <row r="6" spans="1:14" s="84" customFormat="1" ht="12" x14ac:dyDescent="0.25">
      <c r="A6" s="79"/>
      <c r="B6" s="81"/>
      <c r="C6" s="113">
        <f t="shared" si="0"/>
        <v>0</v>
      </c>
      <c r="D6" s="80"/>
      <c r="E6" s="80"/>
      <c r="F6" s="80"/>
      <c r="G6" s="83">
        <f t="shared" si="1"/>
        <v>0</v>
      </c>
      <c r="H6" s="83">
        <f t="shared" si="2"/>
        <v>0</v>
      </c>
      <c r="I6" s="83">
        <f t="shared" si="3"/>
        <v>0</v>
      </c>
      <c r="J6" s="83">
        <f>'Fertilizer Analysis'!E28/100*'Cover Crop Analysis'!I6</f>
        <v>0</v>
      </c>
      <c r="K6" s="178">
        <f>'Fertilizer Analysis'!F28/100*'Cover Crop Analysis'!I6</f>
        <v>0</v>
      </c>
    </row>
    <row r="7" spans="1:14" s="84" customFormat="1" ht="12" x14ac:dyDescent="0.25">
      <c r="A7" s="79"/>
      <c r="B7" s="81"/>
      <c r="C7" s="113">
        <f t="shared" si="0"/>
        <v>0</v>
      </c>
      <c r="D7" s="80"/>
      <c r="E7" s="80"/>
      <c r="F7" s="80"/>
      <c r="G7" s="83">
        <f t="shared" si="1"/>
        <v>0</v>
      </c>
      <c r="H7" s="83">
        <f t="shared" si="2"/>
        <v>0</v>
      </c>
      <c r="I7" s="83">
        <f t="shared" si="3"/>
        <v>0</v>
      </c>
      <c r="J7" s="83">
        <f>'Fertilizer Analysis'!E29/100*'Cover Crop Analysis'!I7</f>
        <v>0</v>
      </c>
      <c r="K7" s="178">
        <f>'Fertilizer Analysis'!F29/100*'Cover Crop Analysis'!I7</f>
        <v>0</v>
      </c>
    </row>
    <row r="8" spans="1:14" s="84" customFormat="1" ht="12" x14ac:dyDescent="0.25">
      <c r="A8" s="79"/>
      <c r="B8" s="81"/>
      <c r="C8" s="113">
        <f t="shared" si="0"/>
        <v>0</v>
      </c>
      <c r="D8" s="80"/>
      <c r="E8" s="80"/>
      <c r="F8" s="80"/>
      <c r="G8" s="83">
        <f t="shared" si="1"/>
        <v>0</v>
      </c>
      <c r="H8" s="83">
        <f t="shared" si="2"/>
        <v>0</v>
      </c>
      <c r="I8" s="83">
        <f t="shared" si="3"/>
        <v>0</v>
      </c>
      <c r="J8" s="83">
        <f>'Fertilizer Analysis'!E30/100*'Cover Crop Analysis'!I8</f>
        <v>0</v>
      </c>
      <c r="K8" s="178">
        <f>'Fertilizer Analysis'!F30/100*'Cover Crop Analysis'!I8</f>
        <v>0</v>
      </c>
    </row>
    <row r="9" spans="1:14" s="84" customFormat="1" ht="12" x14ac:dyDescent="0.25">
      <c r="A9" s="79"/>
      <c r="B9" s="81"/>
      <c r="C9" s="113">
        <f t="shared" si="0"/>
        <v>0</v>
      </c>
      <c r="D9" s="80"/>
      <c r="E9" s="80"/>
      <c r="F9" s="80"/>
      <c r="G9" s="83">
        <f t="shared" si="1"/>
        <v>0</v>
      </c>
      <c r="H9" s="83">
        <f t="shared" si="2"/>
        <v>0</v>
      </c>
      <c r="I9" s="83">
        <f t="shared" si="3"/>
        <v>0</v>
      </c>
      <c r="J9" s="83">
        <f>'Fertilizer Analysis'!E31/100*'Cover Crop Analysis'!I9</f>
        <v>0</v>
      </c>
      <c r="K9" s="178">
        <f>'Fertilizer Analysis'!F31/100*'Cover Crop Analysis'!I9</f>
        <v>0</v>
      </c>
    </row>
    <row r="10" spans="1:14" s="84" customFormat="1" ht="12" x14ac:dyDescent="0.25">
      <c r="A10" s="79"/>
      <c r="B10" s="81"/>
      <c r="C10" s="113">
        <f t="shared" si="0"/>
        <v>0</v>
      </c>
      <c r="D10" s="80"/>
      <c r="E10" s="80"/>
      <c r="F10" s="80"/>
      <c r="G10" s="83">
        <f t="shared" si="1"/>
        <v>0</v>
      </c>
      <c r="H10" s="83">
        <f t="shared" si="2"/>
        <v>0</v>
      </c>
      <c r="I10" s="83">
        <f t="shared" si="3"/>
        <v>0</v>
      </c>
      <c r="J10" s="83">
        <f>'Fertilizer Analysis'!E32/100*'Cover Crop Analysis'!I10</f>
        <v>0</v>
      </c>
      <c r="K10" s="178">
        <f>'Fertilizer Analysis'!F32/100*'Cover Crop Analysis'!I10</f>
        <v>0</v>
      </c>
    </row>
    <row r="11" spans="1:14" s="84" customFormat="1" ht="12" x14ac:dyDescent="0.25">
      <c r="A11" s="79"/>
      <c r="B11" s="81"/>
      <c r="C11" s="113">
        <f t="shared" si="0"/>
        <v>0</v>
      </c>
      <c r="D11" s="80"/>
      <c r="E11" s="80"/>
      <c r="F11" s="80"/>
      <c r="G11" s="83">
        <f t="shared" si="1"/>
        <v>0</v>
      </c>
      <c r="H11" s="83">
        <f t="shared" si="2"/>
        <v>0</v>
      </c>
      <c r="I11" s="83">
        <f t="shared" si="3"/>
        <v>0</v>
      </c>
      <c r="J11" s="83">
        <f>'Fertilizer Analysis'!E33/100*'Cover Crop Analysis'!I11</f>
        <v>0</v>
      </c>
      <c r="K11" s="178">
        <f>'Fertilizer Analysis'!F33/100*'Cover Crop Analysis'!I11</f>
        <v>0</v>
      </c>
    </row>
    <row r="12" spans="1:14" s="84" customFormat="1" ht="12" x14ac:dyDescent="0.25">
      <c r="A12" s="79"/>
      <c r="B12" s="81"/>
      <c r="C12" s="113">
        <f t="shared" si="0"/>
        <v>0</v>
      </c>
      <c r="D12" s="80"/>
      <c r="E12" s="80"/>
      <c r="F12" s="80"/>
      <c r="G12" s="83">
        <f t="shared" si="1"/>
        <v>0</v>
      </c>
      <c r="H12" s="83">
        <f t="shared" si="2"/>
        <v>0</v>
      </c>
      <c r="I12" s="83">
        <f t="shared" si="3"/>
        <v>0</v>
      </c>
      <c r="J12" s="83">
        <f>'Fertilizer Analysis'!E34/100*'Cover Crop Analysis'!I12</f>
        <v>0</v>
      </c>
      <c r="K12" s="178">
        <f>'Fertilizer Analysis'!F34/100*'Cover Crop Analysis'!I12</f>
        <v>0</v>
      </c>
    </row>
    <row r="13" spans="1:14" ht="12.45" customHeight="1" thickBot="1" x14ac:dyDescent="0.35">
      <c r="A13" s="114" t="s">
        <v>155</v>
      </c>
      <c r="B13" s="213" t="s">
        <v>0</v>
      </c>
      <c r="C13" s="213"/>
      <c r="D13" s="213"/>
      <c r="E13" s="213"/>
      <c r="F13" s="115"/>
      <c r="G13" s="115"/>
      <c r="H13" s="115"/>
      <c r="I13" s="115"/>
      <c r="J13" s="115"/>
      <c r="K13" s="116"/>
    </row>
    <row r="14" spans="1:14" x14ac:dyDescent="0.3">
      <c r="A14" s="84" t="s">
        <v>176</v>
      </c>
    </row>
  </sheetData>
  <sheetProtection algorithmName="SHA-512" hashValue="EymPuhQItdsmOTqrjDP7L/grMH2HlnIzqo41BkAtbas0zqpJ4jVzRJngH+r2CLgXjH65rZi68u3aF4PYWKzWSw==" saltValue="0rzCQjZddbsIDdyOa5TRbw==" spinCount="100000" sheet="1" selectLockedCells="1"/>
  <mergeCells count="4">
    <mergeCell ref="B13:E13"/>
    <mergeCell ref="B1:K1"/>
    <mergeCell ref="B2:K2"/>
    <mergeCell ref="A1:A3"/>
  </mergeCells>
  <phoneticPr fontId="1" type="noConversion"/>
  <hyperlinks>
    <hyperlink ref="B13" r:id="rId1"/>
  </hyperlinks>
  <pageMargins left="0.75" right="0.75" top="1" bottom="1" header="0.5" footer="0.5"/>
  <pageSetup orientation="landscape" r:id="rId2"/>
  <headerFooter alignWithMargins="0">
    <oddHeader>&amp;C&amp;A</oddHeader>
    <oddFooter>&amp;C&amp;F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7"/>
  <sheetViews>
    <sheetView showGridLines="0" zoomScale="150" zoomScaleNormal="15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7" sqref="B7"/>
    </sheetView>
  </sheetViews>
  <sheetFormatPr defaultColWidth="10.90625" defaultRowHeight="12.6" x14ac:dyDescent="0.2"/>
  <cols>
    <col min="1" max="1" width="32.453125" style="48" customWidth="1"/>
    <col min="2" max="2" width="15.453125" style="48" customWidth="1"/>
    <col min="3" max="4" width="8.453125" style="48" customWidth="1"/>
    <col min="5" max="5" width="15.453125" style="48" customWidth="1"/>
    <col min="6" max="7" width="8.453125" style="48" customWidth="1"/>
    <col min="8" max="8" width="15.453125" style="48" customWidth="1"/>
    <col min="9" max="10" width="8.453125" style="48" customWidth="1"/>
    <col min="11" max="12" width="8.7265625" style="44" customWidth="1"/>
    <col min="13" max="16384" width="10.90625" style="48"/>
  </cols>
  <sheetData>
    <row r="1" spans="1:12" x14ac:dyDescent="0.2">
      <c r="A1" s="231"/>
      <c r="B1" s="234" t="s">
        <v>175</v>
      </c>
      <c r="C1" s="234"/>
      <c r="D1" s="234"/>
      <c r="E1" s="234"/>
      <c r="F1" s="234"/>
      <c r="G1" s="234"/>
      <c r="H1" s="234"/>
      <c r="I1" s="234"/>
      <c r="J1" s="235"/>
    </row>
    <row r="2" spans="1:12" ht="12" customHeight="1" x14ac:dyDescent="0.2">
      <c r="A2" s="232"/>
      <c r="B2" s="238" t="s">
        <v>150</v>
      </c>
      <c r="C2" s="238"/>
      <c r="D2" s="238"/>
      <c r="E2" s="238"/>
      <c r="F2" s="238"/>
      <c r="G2" s="238"/>
      <c r="H2" s="238"/>
      <c r="I2" s="238"/>
      <c r="J2" s="239"/>
    </row>
    <row r="3" spans="1:12" s="44" customFormat="1" ht="12" customHeight="1" x14ac:dyDescent="0.2">
      <c r="A3" s="232"/>
      <c r="B3" s="240" t="s">
        <v>30</v>
      </c>
      <c r="C3" s="240"/>
      <c r="D3" s="240"/>
      <c r="E3" s="240" t="s">
        <v>109</v>
      </c>
      <c r="F3" s="240"/>
      <c r="G3" s="240"/>
      <c r="H3" s="240" t="s">
        <v>31</v>
      </c>
      <c r="I3" s="240"/>
      <c r="J3" s="241"/>
    </row>
    <row r="4" spans="1:12" s="44" customFormat="1" ht="12" customHeight="1" x14ac:dyDescent="0.2">
      <c r="A4" s="232"/>
      <c r="B4" s="240">
        <f>'Cover Crop Analysis'!A5</f>
        <v>0</v>
      </c>
      <c r="C4" s="240"/>
      <c r="D4" s="240"/>
      <c r="E4" s="240">
        <f>'Cover Crop Analysis'!A6</f>
        <v>0</v>
      </c>
      <c r="F4" s="240"/>
      <c r="G4" s="240"/>
      <c r="H4" s="240">
        <f>'Cover Crop Analysis'!A7</f>
        <v>0</v>
      </c>
      <c r="I4" s="240"/>
      <c r="J4" s="241"/>
    </row>
    <row r="5" spans="1:12" s="49" customFormat="1" ht="26.25" customHeight="1" x14ac:dyDescent="0.2">
      <c r="A5" s="233"/>
      <c r="B5" s="199" t="s">
        <v>29</v>
      </c>
      <c r="C5" s="161"/>
      <c r="D5" s="199" t="s">
        <v>152</v>
      </c>
      <c r="E5" s="199" t="s">
        <v>29</v>
      </c>
      <c r="F5" s="199"/>
      <c r="G5" s="199" t="s">
        <v>152</v>
      </c>
      <c r="H5" s="199" t="s">
        <v>29</v>
      </c>
      <c r="I5" s="199"/>
      <c r="J5" s="162" t="s">
        <v>174</v>
      </c>
      <c r="K5" s="44"/>
      <c r="L5" s="44"/>
    </row>
    <row r="6" spans="1:12" s="40" customFormat="1" ht="13.5" customHeight="1" x14ac:dyDescent="0.2">
      <c r="A6" s="242" t="s">
        <v>213</v>
      </c>
      <c r="B6" s="243"/>
      <c r="C6" s="243"/>
      <c r="D6" s="243"/>
      <c r="E6" s="243"/>
      <c r="F6" s="243"/>
      <c r="G6" s="243"/>
      <c r="H6" s="243"/>
      <c r="I6" s="243"/>
      <c r="J6" s="244"/>
      <c r="K6" s="44"/>
      <c r="L6" s="44"/>
    </row>
    <row r="7" spans="1:12" s="40" customFormat="1" ht="13.5" customHeight="1" x14ac:dyDescent="0.25">
      <c r="A7" s="138" t="s">
        <v>49</v>
      </c>
      <c r="B7" s="117"/>
      <c r="C7" s="197"/>
      <c r="D7" s="197"/>
      <c r="E7" s="117"/>
      <c r="F7" s="197"/>
      <c r="G7" s="197"/>
      <c r="H7" s="117"/>
      <c r="I7" s="197"/>
      <c r="J7" s="198"/>
      <c r="K7" s="44"/>
      <c r="L7" s="44"/>
    </row>
    <row r="8" spans="1:12" s="40" customFormat="1" ht="13.5" customHeight="1" x14ac:dyDescent="0.25">
      <c r="A8" s="138" t="s">
        <v>50</v>
      </c>
      <c r="B8" s="165"/>
      <c r="C8" s="195">
        <f>B7*B8</f>
        <v>0</v>
      </c>
      <c r="D8" s="195"/>
      <c r="E8" s="165"/>
      <c r="F8" s="195">
        <f>E7*E8</f>
        <v>0</v>
      </c>
      <c r="G8" s="195"/>
      <c r="H8" s="165"/>
      <c r="I8" s="195">
        <f>H7*H8</f>
        <v>0</v>
      </c>
      <c r="J8" s="196"/>
      <c r="K8" s="44"/>
      <c r="L8" s="44"/>
    </row>
    <row r="9" spans="1:12" s="40" customFormat="1" ht="13.5" customHeight="1" x14ac:dyDescent="0.25">
      <c r="A9" s="138" t="s">
        <v>25</v>
      </c>
      <c r="B9" s="117"/>
      <c r="C9" s="197"/>
      <c r="D9" s="197"/>
      <c r="E9" s="117"/>
      <c r="F9" s="197"/>
      <c r="G9" s="197"/>
      <c r="H9" s="117"/>
      <c r="I9" s="197"/>
      <c r="J9" s="198"/>
      <c r="K9" s="44"/>
      <c r="L9" s="44"/>
    </row>
    <row r="10" spans="1:12" s="40" customFormat="1" ht="13.5" customHeight="1" x14ac:dyDescent="0.25">
      <c r="A10" s="138" t="s">
        <v>27</v>
      </c>
      <c r="B10" s="165"/>
      <c r="C10" s="195">
        <f>B9*B10</f>
        <v>0</v>
      </c>
      <c r="D10" s="195"/>
      <c r="E10" s="165"/>
      <c r="F10" s="195">
        <f>E9*E10</f>
        <v>0</v>
      </c>
      <c r="G10" s="195"/>
      <c r="H10" s="165"/>
      <c r="I10" s="195">
        <f>H9*H10</f>
        <v>0</v>
      </c>
      <c r="J10" s="196"/>
      <c r="K10" s="44"/>
      <c r="L10" s="44"/>
    </row>
    <row r="11" spans="1:12" s="40" customFormat="1" ht="13.5" customHeight="1" x14ac:dyDescent="0.25">
      <c r="A11" s="138" t="s">
        <v>26</v>
      </c>
      <c r="B11" s="117"/>
      <c r="C11" s="197"/>
      <c r="D11" s="197"/>
      <c r="E11" s="117"/>
      <c r="F11" s="197"/>
      <c r="G11" s="197"/>
      <c r="H11" s="117"/>
      <c r="I11" s="197"/>
      <c r="J11" s="198"/>
      <c r="K11" s="44"/>
      <c r="L11" s="44"/>
    </row>
    <row r="12" spans="1:12" s="40" customFormat="1" ht="13.5" customHeight="1" x14ac:dyDescent="0.25">
      <c r="A12" s="138" t="s">
        <v>28</v>
      </c>
      <c r="B12" s="165"/>
      <c r="C12" s="195">
        <f>B11*B12</f>
        <v>0</v>
      </c>
      <c r="D12" s="195"/>
      <c r="E12" s="165"/>
      <c r="F12" s="195">
        <f>E11*E12</f>
        <v>0</v>
      </c>
      <c r="G12" s="195"/>
      <c r="H12" s="165"/>
      <c r="I12" s="195">
        <f>H11*H12</f>
        <v>0</v>
      </c>
      <c r="J12" s="196"/>
      <c r="K12" s="44"/>
      <c r="L12" s="44"/>
    </row>
    <row r="13" spans="1:12" s="40" customFormat="1" ht="13.5" customHeight="1" x14ac:dyDescent="0.25">
      <c r="A13" s="138" t="s">
        <v>51</v>
      </c>
      <c r="B13" s="117"/>
      <c r="C13" s="195">
        <f>B13</f>
        <v>0</v>
      </c>
      <c r="D13" s="195"/>
      <c r="E13" s="117"/>
      <c r="F13" s="197">
        <f>E13</f>
        <v>0</v>
      </c>
      <c r="G13" s="195"/>
      <c r="H13" s="117"/>
      <c r="I13" s="197">
        <f>H13</f>
        <v>0</v>
      </c>
      <c r="J13" s="196"/>
      <c r="K13" s="44"/>
      <c r="L13" s="44"/>
    </row>
    <row r="14" spans="1:12" s="40" customFormat="1" ht="13.5" customHeight="1" x14ac:dyDescent="0.25">
      <c r="A14" s="164" t="s">
        <v>151</v>
      </c>
      <c r="B14" s="197"/>
      <c r="C14" s="197"/>
      <c r="D14" s="195">
        <f>SUM(C8,C10,C12,C13)</f>
        <v>0</v>
      </c>
      <c r="E14" s="197"/>
      <c r="F14" s="197"/>
      <c r="G14" s="195">
        <f>SUM(F8,F10,F12,F13)</f>
        <v>0</v>
      </c>
      <c r="H14" s="197"/>
      <c r="I14" s="197"/>
      <c r="J14" s="196">
        <f>SUM(I8,I10,I12,I13)</f>
        <v>0</v>
      </c>
      <c r="K14" s="44"/>
      <c r="L14" s="44"/>
    </row>
    <row r="15" spans="1:12" s="40" customFormat="1" ht="13.5" customHeight="1" x14ac:dyDescent="0.25">
      <c r="A15" s="138" t="s">
        <v>91</v>
      </c>
      <c r="B15" s="117"/>
      <c r="C15" s="227">
        <f>IF(B8=0,0,IF(B15=B20,"Enter fuel and labor cost",0))</f>
        <v>0</v>
      </c>
      <c r="D15" s="227"/>
      <c r="E15" s="195">
        <f>B15</f>
        <v>0</v>
      </c>
      <c r="F15" s="200"/>
      <c r="G15" s="200"/>
      <c r="H15" s="195">
        <f>B15</f>
        <v>0</v>
      </c>
      <c r="I15" s="200"/>
      <c r="J15" s="201"/>
      <c r="K15" s="44"/>
      <c r="L15" s="44"/>
    </row>
    <row r="16" spans="1:12" s="40" customFormat="1" ht="13.5" customHeight="1" x14ac:dyDescent="0.25">
      <c r="A16" s="138" t="s">
        <v>82</v>
      </c>
      <c r="B16" s="117"/>
      <c r="C16" s="227">
        <f>IF(B9=0,0,IF(B16=B21,"Enter fuel and labor cost",0))</f>
        <v>0</v>
      </c>
      <c r="D16" s="227"/>
      <c r="E16" s="195">
        <f>B16</f>
        <v>0</v>
      </c>
      <c r="F16" s="197"/>
      <c r="G16" s="197"/>
      <c r="H16" s="195">
        <f>E16</f>
        <v>0</v>
      </c>
      <c r="I16" s="197"/>
      <c r="J16" s="198"/>
      <c r="K16" s="44"/>
      <c r="L16" s="44"/>
    </row>
    <row r="17" spans="1:12" s="40" customFormat="1" ht="13.5" customHeight="1" x14ac:dyDescent="0.25">
      <c r="A17" s="228" t="s">
        <v>94</v>
      </c>
      <c r="B17" s="229"/>
      <c r="C17" s="229"/>
      <c r="D17" s="229"/>
      <c r="E17" s="229"/>
      <c r="F17" s="229"/>
      <c r="G17" s="229"/>
      <c r="H17" s="229"/>
      <c r="I17" s="229"/>
      <c r="J17" s="230"/>
      <c r="K17" s="44"/>
      <c r="L17" s="44"/>
    </row>
    <row r="18" spans="1:12" s="40" customFormat="1" ht="13.5" customHeight="1" x14ac:dyDescent="0.25">
      <c r="A18" s="138" t="s">
        <v>75</v>
      </c>
      <c r="B18" s="163"/>
      <c r="C18" s="195">
        <f>IF(B18=$B$82,'Cover Crop Equipment'!$D$16,IF(B18=$B$84,'Cover Crop Equipment'!$D$15,IF(B18=$B$83,'Cover Crop Equipment'!$D$14,0)))</f>
        <v>0</v>
      </c>
      <c r="D18" s="197"/>
      <c r="E18" s="163"/>
      <c r="F18" s="195">
        <f>IF(E18=$B$82,'Cover Crop Equipment'!$D$16,IF(E18=$B$84,'Cover Crop Equipment'!$D$15,IF(E18=$B$83,'Cover Crop Equipment'!$D$14,0)))</f>
        <v>0</v>
      </c>
      <c r="G18" s="195"/>
      <c r="H18" s="163"/>
      <c r="I18" s="195">
        <f>IF(H18=$B$82,'Cover Crop Equipment'!$D$16,IF(H18=$B$84,'Cover Crop Equipment'!$D$15,IF(H18=$B$83,'Cover Crop Equipment'!$D$14,0)))</f>
        <v>0</v>
      </c>
      <c r="J18" s="196"/>
      <c r="K18" s="44"/>
      <c r="L18" s="44"/>
    </row>
    <row r="19" spans="1:12" s="40" customFormat="1" ht="13.5" customHeight="1" x14ac:dyDescent="0.25">
      <c r="A19" s="138" t="s">
        <v>74</v>
      </c>
      <c r="B19" s="165"/>
      <c r="C19" s="220">
        <f>IF(C18=0,0,IF(B19=0,"Enter equipment info",0))</f>
        <v>0</v>
      </c>
      <c r="D19" s="220"/>
      <c r="E19" s="165"/>
      <c r="F19" s="220">
        <f>IF(F18=0,0,IF(E19=0,"Enter equipment info",0))</f>
        <v>0</v>
      </c>
      <c r="G19" s="220"/>
      <c r="H19" s="165"/>
      <c r="I19" s="220">
        <f>IF(I18=0,0,IF(H19=0,"Enter equipment info",0))</f>
        <v>0</v>
      </c>
      <c r="J19" s="221"/>
      <c r="K19" s="44"/>
      <c r="L19" s="44"/>
    </row>
    <row r="20" spans="1:12" s="40" customFormat="1" ht="13.5" customHeight="1" x14ac:dyDescent="0.25">
      <c r="A20" s="138" t="s">
        <v>76</v>
      </c>
      <c r="B20" s="197"/>
      <c r="C20" s="195">
        <f>B19*0.044*$B$15</f>
        <v>0</v>
      </c>
      <c r="D20" s="195"/>
      <c r="E20" s="197"/>
      <c r="F20" s="195">
        <f>E19*0.044*$B$15</f>
        <v>0</v>
      </c>
      <c r="G20" s="195"/>
      <c r="H20" s="197"/>
      <c r="I20" s="195">
        <f>H19*0.044*$B$15</f>
        <v>0</v>
      </c>
      <c r="J20" s="196"/>
      <c r="K20" s="44"/>
      <c r="L20" s="44"/>
    </row>
    <row r="21" spans="1:12" s="40" customFormat="1" ht="13.5" customHeight="1" x14ac:dyDescent="0.25">
      <c r="A21" s="138" t="s">
        <v>77</v>
      </c>
      <c r="B21" s="197"/>
      <c r="C21" s="195">
        <f>B19*500/20/200</f>
        <v>0</v>
      </c>
      <c r="D21" s="195"/>
      <c r="E21" s="197"/>
      <c r="F21" s="195">
        <f>E19*500/20/200</f>
        <v>0</v>
      </c>
      <c r="G21" s="195"/>
      <c r="H21" s="197"/>
      <c r="I21" s="195">
        <f>H19*500/20/200</f>
        <v>0</v>
      </c>
      <c r="J21" s="196"/>
      <c r="K21" s="44"/>
      <c r="L21" s="44"/>
    </row>
    <row r="22" spans="1:12" s="40" customFormat="1" ht="13.5" customHeight="1" x14ac:dyDescent="0.25">
      <c r="A22" s="138" t="s">
        <v>93</v>
      </c>
      <c r="B22" s="92"/>
      <c r="C22" s="197"/>
      <c r="D22" s="197"/>
      <c r="E22" s="92"/>
      <c r="F22" s="197"/>
      <c r="G22" s="197"/>
      <c r="H22" s="92"/>
      <c r="I22" s="197"/>
      <c r="J22" s="198"/>
      <c r="K22" s="44"/>
      <c r="L22" s="44"/>
    </row>
    <row r="23" spans="1:12" s="40" customFormat="1" ht="13.5" customHeight="1" x14ac:dyDescent="0.25">
      <c r="A23" s="138" t="s">
        <v>53</v>
      </c>
      <c r="B23" s="91"/>
      <c r="C23" s="197"/>
      <c r="D23" s="197"/>
      <c r="E23" s="91"/>
      <c r="F23" s="197"/>
      <c r="G23" s="197"/>
      <c r="H23" s="91"/>
      <c r="I23" s="197"/>
      <c r="J23" s="198"/>
      <c r="K23" s="44"/>
      <c r="L23" s="44"/>
    </row>
    <row r="24" spans="1:12" s="40" customFormat="1" ht="13.5" customHeight="1" x14ac:dyDescent="0.25">
      <c r="A24" s="138" t="s">
        <v>133</v>
      </c>
      <c r="B24" s="195"/>
      <c r="C24" s="166">
        <f>IF(C25=0,0,IF(B22=0,0,IF(B22&gt;0,($B$16/C25))))</f>
        <v>0</v>
      </c>
      <c r="D24" s="166"/>
      <c r="E24" s="195"/>
      <c r="F24" s="166">
        <f>IF(F25=0,0,IF(E22=0,0,IF(E22&gt;0,($B$16/F25))))</f>
        <v>0</v>
      </c>
      <c r="G24" s="166"/>
      <c r="H24" s="195"/>
      <c r="I24" s="166">
        <f>IF(I25=0,0,IF(H22=0,0,IF(H22&gt;0,($B$16/I25))))</f>
        <v>0</v>
      </c>
      <c r="J24" s="167"/>
      <c r="K24" s="44"/>
      <c r="L24" s="44"/>
    </row>
    <row r="25" spans="1:12" s="40" customFormat="1" ht="13.5" customHeight="1" x14ac:dyDescent="0.25">
      <c r="A25" s="138" t="s">
        <v>79</v>
      </c>
      <c r="B25" s="94"/>
      <c r="C25" s="197">
        <f>(B22*B23*0.85/8.247)</f>
        <v>0</v>
      </c>
      <c r="D25" s="197"/>
      <c r="E25" s="94"/>
      <c r="F25" s="197">
        <f>(E22*E23*0.85/8.247)</f>
        <v>0</v>
      </c>
      <c r="G25" s="197"/>
      <c r="H25" s="94"/>
      <c r="I25" s="197">
        <f>(H22*H23*0.85/8.247)</f>
        <v>0</v>
      </c>
      <c r="J25" s="198"/>
      <c r="K25" s="44"/>
      <c r="L25" s="44"/>
    </row>
    <row r="26" spans="1:12" s="40" customFormat="1" ht="13.5" customHeight="1" x14ac:dyDescent="0.25">
      <c r="A26" s="164" t="s">
        <v>84</v>
      </c>
      <c r="B26" s="94"/>
      <c r="C26" s="94"/>
      <c r="D26" s="195">
        <f>(IF(C25=0,0,IF(B23=0,0,IF(C18=0,C24,((C20+C21+C18)/C25)+C24)))+C19)</f>
        <v>0</v>
      </c>
      <c r="E26" s="94"/>
      <c r="F26" s="94"/>
      <c r="G26" s="195">
        <f>(IF(F25=0,0,IF(E23=0,0,IF(F18=0,F24,((F20+F21+F18)/F25)+F24)))+F19)</f>
        <v>0</v>
      </c>
      <c r="H26" s="94"/>
      <c r="I26" s="94"/>
      <c r="J26" s="196">
        <f>(IF(I25=0,0,IF(H23=0,0,IF(I18=0,I24,((I20+I21+I18)/I25)+I24)))+I19)</f>
        <v>0</v>
      </c>
      <c r="K26" s="44"/>
      <c r="L26" s="44"/>
    </row>
    <row r="27" spans="1:12" s="40" customFormat="1" ht="13.5" customHeight="1" x14ac:dyDescent="0.25">
      <c r="A27" s="228" t="s">
        <v>134</v>
      </c>
      <c r="B27" s="229"/>
      <c r="C27" s="229"/>
      <c r="D27" s="229"/>
      <c r="E27" s="229"/>
      <c r="F27" s="229"/>
      <c r="G27" s="229"/>
      <c r="H27" s="229"/>
      <c r="I27" s="229"/>
      <c r="J27" s="230"/>
      <c r="K27" s="44"/>
      <c r="L27" s="44"/>
    </row>
    <row r="28" spans="1:12" s="40" customFormat="1" ht="13.5" customHeight="1" x14ac:dyDescent="0.25">
      <c r="A28" s="138" t="s">
        <v>48</v>
      </c>
      <c r="B28" s="163"/>
      <c r="C28" s="195">
        <f>IF(B28=$B$89,'Cover Crop Equipment'!$D$21,0)</f>
        <v>0</v>
      </c>
      <c r="D28" s="195"/>
      <c r="E28" s="163"/>
      <c r="F28" s="195">
        <f>IF(E28=$B$89,'Cover Crop Equipment'!$D$21,0)</f>
        <v>0</v>
      </c>
      <c r="G28" s="195"/>
      <c r="H28" s="163"/>
      <c r="I28" s="195">
        <f>IF(H28=$B$89,'Cover Crop Equipment'!$D$21,0)</f>
        <v>0</v>
      </c>
      <c r="J28" s="196"/>
      <c r="K28" s="44"/>
      <c r="L28" s="44"/>
    </row>
    <row r="29" spans="1:12" s="40" customFormat="1" ht="13.5" customHeight="1" x14ac:dyDescent="0.25">
      <c r="A29" s="138" t="s">
        <v>74</v>
      </c>
      <c r="B29" s="92"/>
      <c r="C29" s="220">
        <f>IF(C28=0,0,IF(B29=0,"Enter equipment info",0))</f>
        <v>0</v>
      </c>
      <c r="D29" s="220"/>
      <c r="E29" s="92"/>
      <c r="F29" s="220">
        <f>IF(F28=0,0,IF(E29=0,"Enter equipment info",0))</f>
        <v>0</v>
      </c>
      <c r="G29" s="220"/>
      <c r="H29" s="92"/>
      <c r="I29" s="220">
        <f>IF(I28=0,0,IF(H29=0,"Enter equipment info",0))</f>
        <v>0</v>
      </c>
      <c r="J29" s="221"/>
      <c r="K29" s="44"/>
      <c r="L29" s="44"/>
    </row>
    <row r="30" spans="1:12" s="40" customFormat="1" ht="13.5" customHeight="1" x14ac:dyDescent="0.25">
      <c r="A30" s="138" t="s">
        <v>76</v>
      </c>
      <c r="B30" s="197"/>
      <c r="C30" s="195">
        <f>B29*0.044*$B$15</f>
        <v>0</v>
      </c>
      <c r="D30" s="195"/>
      <c r="E30" s="197"/>
      <c r="F30" s="195">
        <f>E29*0.044*$B$15</f>
        <v>0</v>
      </c>
      <c r="G30" s="195"/>
      <c r="H30" s="197"/>
      <c r="I30" s="195">
        <f>H29*0.044*$B$15</f>
        <v>0</v>
      </c>
      <c r="J30" s="196"/>
      <c r="K30" s="44"/>
      <c r="L30" s="44"/>
    </row>
    <row r="31" spans="1:12" s="40" customFormat="1" ht="13.5" customHeight="1" x14ac:dyDescent="0.25">
      <c r="A31" s="138" t="s">
        <v>77</v>
      </c>
      <c r="B31" s="197"/>
      <c r="C31" s="195">
        <f>B29*500/20/200</f>
        <v>0</v>
      </c>
      <c r="D31" s="195"/>
      <c r="E31" s="197"/>
      <c r="F31" s="195">
        <f>E29*500/20/200</f>
        <v>0</v>
      </c>
      <c r="G31" s="195"/>
      <c r="H31" s="197"/>
      <c r="I31" s="195">
        <f>H29*500/20/200</f>
        <v>0</v>
      </c>
      <c r="J31" s="196"/>
      <c r="K31" s="44"/>
      <c r="L31" s="44"/>
    </row>
    <row r="32" spans="1:12" s="40" customFormat="1" ht="13.5" customHeight="1" x14ac:dyDescent="0.25">
      <c r="A32" s="138" t="s">
        <v>78</v>
      </c>
      <c r="B32" s="165"/>
      <c r="C32" s="197"/>
      <c r="D32" s="197"/>
      <c r="E32" s="165"/>
      <c r="F32" s="197"/>
      <c r="G32" s="197"/>
      <c r="H32" s="165"/>
      <c r="I32" s="197"/>
      <c r="J32" s="198"/>
      <c r="K32" s="44"/>
      <c r="L32" s="44"/>
    </row>
    <row r="33" spans="1:12" s="40" customFormat="1" ht="13.5" customHeight="1" x14ac:dyDescent="0.25">
      <c r="A33" s="138" t="s">
        <v>53</v>
      </c>
      <c r="B33" s="91"/>
      <c r="C33" s="197"/>
      <c r="D33" s="197"/>
      <c r="E33" s="91"/>
      <c r="F33" s="197"/>
      <c r="G33" s="197"/>
      <c r="H33" s="91"/>
      <c r="I33" s="197"/>
      <c r="J33" s="198"/>
      <c r="K33" s="44"/>
      <c r="L33" s="44"/>
    </row>
    <row r="34" spans="1:12" s="40" customFormat="1" ht="13.5" customHeight="1" x14ac:dyDescent="0.25">
      <c r="A34" s="138" t="s">
        <v>133</v>
      </c>
      <c r="B34" s="197"/>
      <c r="C34" s="166">
        <f>IF(C35=0,0,IF(C35&gt;0,($B$16/C35)))</f>
        <v>0</v>
      </c>
      <c r="D34" s="166"/>
      <c r="E34" s="197"/>
      <c r="F34" s="166">
        <f>IF(F35=0,0,IF(F35&gt;0,($B$16/F35)))</f>
        <v>0</v>
      </c>
      <c r="G34" s="166"/>
      <c r="H34" s="197"/>
      <c r="I34" s="166">
        <f>IF(I35=0,0,IF(I35&gt;0,($B$16/I35)))</f>
        <v>0</v>
      </c>
      <c r="J34" s="167"/>
      <c r="K34" s="44"/>
      <c r="L34" s="44"/>
    </row>
    <row r="35" spans="1:12" s="40" customFormat="1" ht="13.5" customHeight="1" x14ac:dyDescent="0.25">
      <c r="A35" s="138" t="s">
        <v>79</v>
      </c>
      <c r="B35" s="197"/>
      <c r="C35" s="197">
        <f>B32*B33*0.85/8.247</f>
        <v>0</v>
      </c>
      <c r="D35" s="197"/>
      <c r="E35" s="197"/>
      <c r="F35" s="197">
        <f>E32*E33*0.85/8.247</f>
        <v>0</v>
      </c>
      <c r="G35" s="197"/>
      <c r="H35" s="197"/>
      <c r="I35" s="197">
        <f>H32*H33*0.85/8.247</f>
        <v>0</v>
      </c>
      <c r="J35" s="198"/>
      <c r="K35" s="44"/>
      <c r="L35" s="44"/>
    </row>
    <row r="36" spans="1:12" s="40" customFormat="1" ht="13.5" customHeight="1" x14ac:dyDescent="0.25">
      <c r="A36" s="138" t="s">
        <v>124</v>
      </c>
      <c r="B36" s="165"/>
      <c r="C36" s="197"/>
      <c r="D36" s="195">
        <f>IF(B36=0,0,B36*'Cover Crop Equipment'!$C$35+'Cover Crop Equipment'!$C$34)</f>
        <v>0</v>
      </c>
      <c r="E36" s="165"/>
      <c r="F36" s="197"/>
      <c r="G36" s="195">
        <f>IF(E36=0,0,E36*'Cover Crop Equipment'!$C$35+'Cover Crop Equipment'!$C$34)</f>
        <v>0</v>
      </c>
      <c r="H36" s="165"/>
      <c r="I36" s="197"/>
      <c r="J36" s="196">
        <f>IF(H36=0,0,H36*'Cover Crop Equipment'!$C$35+'Cover Crop Equipment'!$C$34)</f>
        <v>0</v>
      </c>
      <c r="K36" s="44"/>
      <c r="L36" s="44"/>
    </row>
    <row r="37" spans="1:12" s="40" customFormat="1" ht="13.5" customHeight="1" x14ac:dyDescent="0.25">
      <c r="A37" s="164" t="s">
        <v>135</v>
      </c>
      <c r="B37" s="197"/>
      <c r="C37" s="197"/>
      <c r="D37" s="195">
        <f>(IF(C35=0,0,IF(B29=0,0,IF(C28=0,0,((C28+C30+C31)/C35)+C34))))+C29+D36</f>
        <v>0</v>
      </c>
      <c r="E37" s="197"/>
      <c r="F37" s="197"/>
      <c r="G37" s="195">
        <f>(IF(F35=0,0,IF(E29=0,0,IF(F28=0,0,((F28+F30+F31)/F35)+F34))))+F29+G36</f>
        <v>0</v>
      </c>
      <c r="H37" s="197"/>
      <c r="I37" s="197"/>
      <c r="J37" s="196">
        <f>(IF(I35=0,0,IF(H29=0,0,IF(I28=0,0,((I28+I30+I31)/I35)+I34))))+I29+J36</f>
        <v>0</v>
      </c>
      <c r="K37" s="44"/>
      <c r="L37" s="44"/>
    </row>
    <row r="38" spans="1:12" s="40" customFormat="1" ht="13.5" customHeight="1" x14ac:dyDescent="0.25">
      <c r="A38" s="228" t="s">
        <v>118</v>
      </c>
      <c r="B38" s="229"/>
      <c r="C38" s="229"/>
      <c r="D38" s="229"/>
      <c r="E38" s="229"/>
      <c r="F38" s="229"/>
      <c r="G38" s="229"/>
      <c r="H38" s="229"/>
      <c r="I38" s="229"/>
      <c r="J38" s="230"/>
      <c r="K38" s="44"/>
      <c r="L38" s="44"/>
    </row>
    <row r="39" spans="1:12" s="40" customFormat="1" ht="13.5" customHeight="1" x14ac:dyDescent="0.25">
      <c r="A39" s="138" t="s">
        <v>120</v>
      </c>
      <c r="B39" s="163"/>
      <c r="C39" s="195">
        <f>IF(B39=$B$96,'Cover Crop Equipment'!$D$27,IF(B39=$B$95,'Cover Crop Equipment'!$D$26,IF(B39=$B$94,'Cover Crop Equipment'!$D$25,IF(B39=$B$93,'Cover Crop Equipment'!$D$24,IF(B39=$B$92,'Cover Crop Equipment'!$D$23,0)))))</f>
        <v>0</v>
      </c>
      <c r="D39" s="195"/>
      <c r="E39" s="163"/>
      <c r="F39" s="195">
        <f>IF(E39=$B$96,'Cover Crop Equipment'!$D$27,IF(E39=$B$95,'Cover Crop Equipment'!$D$26,IF(E39=$B$94,'Cover Crop Equipment'!$D$25,IF(E39=$B$93,'Cover Crop Equipment'!$D$24,IF(E39=$B$92,'Cover Crop Equipment'!$D$23,0)))))</f>
        <v>0</v>
      </c>
      <c r="G39" s="195"/>
      <c r="H39" s="163"/>
      <c r="I39" s="195">
        <f>IF(H39=$B$96,'Cover Crop Equipment'!$D$27,IF(H39=$B$95,'Cover Crop Equipment'!$D$26,IF(H39=$B$94,'Cover Crop Equipment'!$D$25,IF(H39=$B$93,'Cover Crop Equipment'!$D$24,IF(H39=$B$92,'Cover Crop Equipment'!$D$23,0)))))</f>
        <v>0</v>
      </c>
      <c r="J39" s="196"/>
      <c r="K39" s="44"/>
      <c r="L39" s="44"/>
    </row>
    <row r="40" spans="1:12" s="40" customFormat="1" ht="13.5" customHeight="1" x14ac:dyDescent="0.25">
      <c r="A40" s="138" t="s">
        <v>74</v>
      </c>
      <c r="B40" s="92"/>
      <c r="C40" s="220">
        <f>IF(C39=0,0,IF(B40=0,"Enter equipment info",0))</f>
        <v>0</v>
      </c>
      <c r="D40" s="220"/>
      <c r="E40" s="92"/>
      <c r="F40" s="220">
        <f>IF(F39=0,0,IF(E40=0,"Enter equipment info",0))</f>
        <v>0</v>
      </c>
      <c r="G40" s="220"/>
      <c r="H40" s="92"/>
      <c r="I40" s="220">
        <f>IF(I39=0,0,IF(H40=0,"Enter equipment info",0))</f>
        <v>0</v>
      </c>
      <c r="J40" s="221"/>
      <c r="K40" s="44"/>
      <c r="L40" s="44"/>
    </row>
    <row r="41" spans="1:12" s="40" customFormat="1" ht="13.5" customHeight="1" x14ac:dyDescent="0.25">
      <c r="A41" s="138" t="s">
        <v>76</v>
      </c>
      <c r="B41" s="168"/>
      <c r="C41" s="195">
        <f>B40*0.044*$B$15</f>
        <v>0</v>
      </c>
      <c r="D41" s="195"/>
      <c r="E41" s="168"/>
      <c r="F41" s="195">
        <f>E40*0.044*$B$15</f>
        <v>0</v>
      </c>
      <c r="G41" s="195"/>
      <c r="H41" s="168"/>
      <c r="I41" s="195">
        <f>H40*0.044*$B$15</f>
        <v>0</v>
      </c>
      <c r="J41" s="196"/>
      <c r="K41" s="44"/>
      <c r="L41" s="44"/>
    </row>
    <row r="42" spans="1:12" s="40" customFormat="1" ht="12.75" customHeight="1" x14ac:dyDescent="0.25">
      <c r="A42" s="138" t="s">
        <v>77</v>
      </c>
      <c r="B42" s="168"/>
      <c r="C42" s="195">
        <f>B40*500/20/200</f>
        <v>0</v>
      </c>
      <c r="D42" s="195"/>
      <c r="E42" s="168"/>
      <c r="F42" s="195">
        <f>E40*500/20/200</f>
        <v>0</v>
      </c>
      <c r="G42" s="195"/>
      <c r="H42" s="168"/>
      <c r="I42" s="195">
        <f>H40*500/20/200</f>
        <v>0</v>
      </c>
      <c r="J42" s="196"/>
      <c r="K42" s="44"/>
      <c r="L42" s="44"/>
    </row>
    <row r="43" spans="1:12" s="40" customFormat="1" ht="13.5" customHeight="1" x14ac:dyDescent="0.25">
      <c r="A43" s="138" t="s">
        <v>78</v>
      </c>
      <c r="B43" s="165"/>
      <c r="C43" s="197"/>
      <c r="D43" s="197"/>
      <c r="E43" s="165"/>
      <c r="F43" s="197"/>
      <c r="G43" s="197"/>
      <c r="H43" s="165"/>
      <c r="I43" s="197"/>
      <c r="J43" s="198"/>
      <c r="K43" s="44"/>
      <c r="L43" s="44"/>
    </row>
    <row r="44" spans="1:12" s="40" customFormat="1" ht="13.5" customHeight="1" x14ac:dyDescent="0.25">
      <c r="A44" s="138" t="s">
        <v>53</v>
      </c>
      <c r="B44" s="91"/>
      <c r="C44" s="197"/>
      <c r="D44" s="197"/>
      <c r="E44" s="91"/>
      <c r="F44" s="197"/>
      <c r="G44" s="197"/>
      <c r="H44" s="91"/>
      <c r="I44" s="197"/>
      <c r="J44" s="198"/>
      <c r="K44" s="44"/>
      <c r="L44" s="44"/>
    </row>
    <row r="45" spans="1:12" s="40" customFormat="1" ht="13.5" customHeight="1" x14ac:dyDescent="0.25">
      <c r="A45" s="138" t="s">
        <v>133</v>
      </c>
      <c r="B45" s="168"/>
      <c r="C45" s="166">
        <f>IF(C46=0,0,IF(C46&gt;0,($B$16/C46)))</f>
        <v>0</v>
      </c>
      <c r="D45" s="166"/>
      <c r="E45" s="168"/>
      <c r="F45" s="166">
        <f>IF(F46=0,0,IF(F46&gt;0,($B$16/F46)))</f>
        <v>0</v>
      </c>
      <c r="G45" s="166"/>
      <c r="H45" s="168"/>
      <c r="I45" s="166">
        <f>IF(I46=0,0,IF(I46&gt;0,($B$16/I46)))</f>
        <v>0</v>
      </c>
      <c r="J45" s="167"/>
      <c r="K45" s="44"/>
      <c r="L45" s="44"/>
    </row>
    <row r="46" spans="1:12" s="40" customFormat="1" ht="13.5" customHeight="1" x14ac:dyDescent="0.25">
      <c r="A46" s="138" t="s">
        <v>79</v>
      </c>
      <c r="B46" s="168"/>
      <c r="C46" s="197">
        <f>B43*B44*0.85/8.247</f>
        <v>0</v>
      </c>
      <c r="D46" s="197"/>
      <c r="E46" s="168"/>
      <c r="F46" s="197">
        <f>E43*E44*0.85/8.247</f>
        <v>0</v>
      </c>
      <c r="G46" s="197"/>
      <c r="H46" s="168"/>
      <c r="I46" s="197">
        <f>H43*H44*0.85/8.247</f>
        <v>0</v>
      </c>
      <c r="J46" s="198"/>
      <c r="K46" s="44"/>
      <c r="L46" s="44"/>
    </row>
    <row r="47" spans="1:12" s="40" customFormat="1" ht="13.5" customHeight="1" x14ac:dyDescent="0.25">
      <c r="A47" s="164" t="s">
        <v>85</v>
      </c>
      <c r="B47" s="168"/>
      <c r="C47" s="168"/>
      <c r="D47" s="195">
        <f>(IF(C39=0,0,IF(C46=0,0,IF(C42=0,0,((C39+C41+C42)/C46)+C45))))+C40</f>
        <v>0</v>
      </c>
      <c r="E47" s="168"/>
      <c r="F47" s="168"/>
      <c r="G47" s="195">
        <f>(IF(F39=0,0,IF(F46=0,0,IF(F42=0,0,((F39+F41+F42)/F46)+F45))))+F40</f>
        <v>0</v>
      </c>
      <c r="H47" s="168"/>
      <c r="I47" s="168"/>
      <c r="J47" s="196">
        <f>(IF(I39=0,0,IF(I46=0,0,IF(I42=0,0,((I39+I41+I42)/I46)+I45))))+I40</f>
        <v>0</v>
      </c>
      <c r="K47" s="44"/>
      <c r="L47" s="44"/>
    </row>
    <row r="48" spans="1:12" s="40" customFormat="1" ht="13.5" customHeight="1" x14ac:dyDescent="0.25">
      <c r="A48" s="228" t="s">
        <v>119</v>
      </c>
      <c r="B48" s="229"/>
      <c r="C48" s="229"/>
      <c r="D48" s="229"/>
      <c r="E48" s="229"/>
      <c r="F48" s="229"/>
      <c r="G48" s="229"/>
      <c r="H48" s="229"/>
      <c r="I48" s="229"/>
      <c r="J48" s="230"/>
      <c r="K48" s="44"/>
      <c r="L48" s="44"/>
    </row>
    <row r="49" spans="1:12" s="40" customFormat="1" ht="13.5" customHeight="1" x14ac:dyDescent="0.25">
      <c r="A49" s="138" t="s">
        <v>121</v>
      </c>
      <c r="B49" s="163"/>
      <c r="C49" s="195">
        <f>IF(B49=$B$96,'Cover Crop Equipment'!$D$27,IF(B49=$B$95,'Cover Crop Equipment'!$D$26,IF(B49=$B$94,'Cover Crop Equipment'!$D$25,IF(B49=$B$93,'Cover Crop Equipment'!$D$24,IF(B49=$B$92,'Cover Crop Equipment'!$D$23,0)))))</f>
        <v>0</v>
      </c>
      <c r="D49" s="195"/>
      <c r="E49" s="163"/>
      <c r="F49" s="195">
        <f>IF(E49=$B$96,'Cover Crop Equipment'!$D$27,IF(E49=$B$95,'Cover Crop Equipment'!$D$26,IF(E49=$B$94,'Cover Crop Equipment'!$D$25,IF(E49=$B$93,'Cover Crop Equipment'!$D$24,IF(E49=$B$92,'Cover Crop Equipment'!$D$23,0)))))</f>
        <v>0</v>
      </c>
      <c r="G49" s="195"/>
      <c r="H49" s="163"/>
      <c r="I49" s="195">
        <f>IF(H49=$B$96,'Cover Crop Equipment'!$D$27,IF(H49=$B$95,'Cover Crop Equipment'!$D$26,IF(H49=$B$94,'Cover Crop Equipment'!$D$25,IF(H49=$B$93,'Cover Crop Equipment'!$D$24,IF(H49=$B$92,'Cover Crop Equipment'!$D$23,0)))))</f>
        <v>0</v>
      </c>
      <c r="J49" s="196"/>
      <c r="K49" s="44"/>
      <c r="L49" s="44"/>
    </row>
    <row r="50" spans="1:12" s="40" customFormat="1" ht="13.5" customHeight="1" x14ac:dyDescent="0.25">
      <c r="A50" s="138" t="s">
        <v>74</v>
      </c>
      <c r="B50" s="92"/>
      <c r="C50" s="220">
        <f>IF(C49=0,0,IF(B50=0,"Enter equipment info",0))</f>
        <v>0</v>
      </c>
      <c r="D50" s="220"/>
      <c r="E50" s="92"/>
      <c r="F50" s="220">
        <f>IF(F49=0,0,IF(E50=0,"Enter equipment info",0))</f>
        <v>0</v>
      </c>
      <c r="G50" s="220"/>
      <c r="H50" s="92"/>
      <c r="I50" s="220">
        <f>IF(I49=0,0,IF(H50=0,"Enter equipment info",0))</f>
        <v>0</v>
      </c>
      <c r="J50" s="221"/>
      <c r="K50" s="44"/>
      <c r="L50" s="44"/>
    </row>
    <row r="51" spans="1:12" s="40" customFormat="1" ht="13.5" customHeight="1" x14ac:dyDescent="0.25">
      <c r="A51" s="138" t="s">
        <v>76</v>
      </c>
      <c r="B51" s="168"/>
      <c r="C51" s="195">
        <f>B50*0.044*$B$15</f>
        <v>0</v>
      </c>
      <c r="D51" s="195"/>
      <c r="E51" s="168"/>
      <c r="F51" s="195">
        <f>E50*0.044*$B$15</f>
        <v>0</v>
      </c>
      <c r="G51" s="195"/>
      <c r="H51" s="168"/>
      <c r="I51" s="195">
        <f>H50*0.044*$B$15</f>
        <v>0</v>
      </c>
      <c r="J51" s="196"/>
      <c r="K51" s="44"/>
      <c r="L51" s="44"/>
    </row>
    <row r="52" spans="1:12" s="40" customFormat="1" ht="12.75" customHeight="1" x14ac:dyDescent="0.25">
      <c r="A52" s="138" t="s">
        <v>77</v>
      </c>
      <c r="B52" s="168"/>
      <c r="C52" s="195">
        <f>B50*500/20/200</f>
        <v>0</v>
      </c>
      <c r="D52" s="195"/>
      <c r="E52" s="168"/>
      <c r="F52" s="195">
        <f>E50*500/20/200</f>
        <v>0</v>
      </c>
      <c r="G52" s="195"/>
      <c r="H52" s="168"/>
      <c r="I52" s="195">
        <f>H50*500/20/200</f>
        <v>0</v>
      </c>
      <c r="J52" s="196"/>
      <c r="K52" s="44"/>
      <c r="L52" s="44"/>
    </row>
    <row r="53" spans="1:12" s="40" customFormat="1" ht="13.5" customHeight="1" x14ac:dyDescent="0.25">
      <c r="A53" s="138" t="s">
        <v>78</v>
      </c>
      <c r="B53" s="165"/>
      <c r="C53" s="197"/>
      <c r="D53" s="197"/>
      <c r="E53" s="165"/>
      <c r="F53" s="197"/>
      <c r="G53" s="197"/>
      <c r="H53" s="165"/>
      <c r="I53" s="197"/>
      <c r="J53" s="198"/>
      <c r="K53" s="44"/>
      <c r="L53" s="44"/>
    </row>
    <row r="54" spans="1:12" s="40" customFormat="1" ht="13.5" customHeight="1" x14ac:dyDescent="0.25">
      <c r="A54" s="138" t="s">
        <v>53</v>
      </c>
      <c r="B54" s="91"/>
      <c r="C54" s="197"/>
      <c r="D54" s="197"/>
      <c r="E54" s="91"/>
      <c r="F54" s="197"/>
      <c r="G54" s="197"/>
      <c r="H54" s="91"/>
      <c r="I54" s="197"/>
      <c r="J54" s="198"/>
      <c r="K54" s="44"/>
      <c r="L54" s="44"/>
    </row>
    <row r="55" spans="1:12" s="40" customFormat="1" ht="13.5" customHeight="1" x14ac:dyDescent="0.25">
      <c r="A55" s="138" t="s">
        <v>133</v>
      </c>
      <c r="B55" s="168"/>
      <c r="C55" s="166">
        <f>IF(C56=0,0,IF(C56&gt;0,($B$16/C56)))</f>
        <v>0</v>
      </c>
      <c r="D55" s="166"/>
      <c r="E55" s="168"/>
      <c r="F55" s="166">
        <f>IF(F56=0,0,IF(F56&gt;0,($B$16/F56)))</f>
        <v>0</v>
      </c>
      <c r="G55" s="166"/>
      <c r="H55" s="168"/>
      <c r="I55" s="166">
        <f>IF(I56=0,0,IF(I56&gt;0,($B$16/I56)))</f>
        <v>0</v>
      </c>
      <c r="J55" s="167"/>
      <c r="K55" s="44"/>
      <c r="L55" s="44"/>
    </row>
    <row r="56" spans="1:12" s="40" customFormat="1" ht="13.5" customHeight="1" x14ac:dyDescent="0.25">
      <c r="A56" s="138" t="s">
        <v>79</v>
      </c>
      <c r="B56" s="168"/>
      <c r="C56" s="197">
        <f>B53*B54*0.85/8.247</f>
        <v>0</v>
      </c>
      <c r="D56" s="197"/>
      <c r="E56" s="168"/>
      <c r="F56" s="197">
        <f>E53*E54*0.85/8.247</f>
        <v>0</v>
      </c>
      <c r="G56" s="197"/>
      <c r="H56" s="168"/>
      <c r="I56" s="197">
        <f>H53*H54*0.85/8.247</f>
        <v>0</v>
      </c>
      <c r="J56" s="198"/>
      <c r="K56" s="44"/>
      <c r="L56" s="44"/>
    </row>
    <row r="57" spans="1:12" s="40" customFormat="1" ht="13.5" customHeight="1" x14ac:dyDescent="0.25">
      <c r="A57" s="164" t="s">
        <v>86</v>
      </c>
      <c r="B57" s="168"/>
      <c r="C57" s="168"/>
      <c r="D57" s="195">
        <f>(IF(C49=0,0,IF(C56=0,0,IF(C51=0,0,((C49+C51+C52)/C56)+C55))))+C50</f>
        <v>0</v>
      </c>
      <c r="E57" s="168"/>
      <c r="F57" s="168"/>
      <c r="G57" s="195">
        <f>(IF(F49=0,0,IF(F56=0,0,IF(F51=0,0,((F49+F51+F52)/F56)+F55))))+F50</f>
        <v>0</v>
      </c>
      <c r="H57" s="168"/>
      <c r="I57" s="168"/>
      <c r="J57" s="196">
        <f>(IF(I49=0,0,IF(I56=0,0,IF(I51=0,0,((I49+I51+I52)/I56)+I55))))+I50</f>
        <v>0</v>
      </c>
      <c r="K57" s="44"/>
      <c r="L57" s="44"/>
    </row>
    <row r="58" spans="1:12" s="40" customFormat="1" ht="13.5" customHeight="1" x14ac:dyDescent="0.25">
      <c r="A58" s="222" t="s">
        <v>122</v>
      </c>
      <c r="B58" s="223"/>
      <c r="C58" s="223"/>
      <c r="D58" s="223"/>
      <c r="E58" s="223"/>
      <c r="F58" s="223"/>
      <c r="G58" s="223"/>
      <c r="H58" s="223"/>
      <c r="I58" s="223"/>
      <c r="J58" s="224"/>
      <c r="K58" s="44"/>
      <c r="L58" s="44"/>
    </row>
    <row r="59" spans="1:12" s="40" customFormat="1" ht="13.5" customHeight="1" x14ac:dyDescent="0.25">
      <c r="A59" s="138" t="s">
        <v>123</v>
      </c>
      <c r="B59" s="163"/>
      <c r="C59" s="195">
        <f>IF(B59=$B$96,'Cover Crop Equipment'!$D$27,IF(B59=$B$95,'Cover Crop Equipment'!$D$26,IF(B59=$B$94,'Cover Crop Equipment'!$D$25,IF(B59=$B$93,'Cover Crop Equipment'!$D$24,IF(B59=$B$92,'Cover Crop Equipment'!$D$23,0)))))</f>
        <v>0</v>
      </c>
      <c r="D59" s="195"/>
      <c r="E59" s="163"/>
      <c r="F59" s="195">
        <f>IF(E59=$B$96,'Cover Crop Equipment'!$D$27,IF(E59=$B$95,'Cover Crop Equipment'!$D$26,IF(E59=$B$94,'Cover Crop Equipment'!$D$25,IF(E59=$B$93,'Cover Crop Equipment'!$D$24,IF(E59=$B$92,'Cover Crop Equipment'!$D$23,0)))))</f>
        <v>0</v>
      </c>
      <c r="G59" s="195"/>
      <c r="H59" s="163"/>
      <c r="I59" s="195">
        <f>IF(H59=$B$96,'Cover Crop Equipment'!$D$27,IF(H59=$B$95,'Cover Crop Equipment'!$D$26,IF(H59=$B$94,'Cover Crop Equipment'!$D$25,IF(H59=$B$93,'Cover Crop Equipment'!$D$24,IF(H59=$B$92,'Cover Crop Equipment'!$D$23,0)))))</f>
        <v>0</v>
      </c>
      <c r="J59" s="196"/>
      <c r="K59" s="44"/>
      <c r="L59" s="44"/>
    </row>
    <row r="60" spans="1:12" s="40" customFormat="1" ht="13.5" customHeight="1" x14ac:dyDescent="0.25">
      <c r="A60" s="138" t="s">
        <v>74</v>
      </c>
      <c r="B60" s="92"/>
      <c r="C60" s="220">
        <f>IF(C59=0,0,IF(B60=0,"Enter equipment info",0))</f>
        <v>0</v>
      </c>
      <c r="D60" s="220"/>
      <c r="E60" s="92"/>
      <c r="F60" s="220">
        <f>IF(F59=0,0,IF(E60=0,"Enter equipment info",0))</f>
        <v>0</v>
      </c>
      <c r="G60" s="220"/>
      <c r="H60" s="92"/>
      <c r="I60" s="220">
        <f>IF(I59=0,0,IF(H60=0,"Enter equipment info",0))</f>
        <v>0</v>
      </c>
      <c r="J60" s="221"/>
      <c r="K60" s="44"/>
      <c r="L60" s="44"/>
    </row>
    <row r="61" spans="1:12" s="40" customFormat="1" ht="13.5" customHeight="1" x14ac:dyDescent="0.25">
      <c r="A61" s="138" t="s">
        <v>76</v>
      </c>
      <c r="B61" s="168"/>
      <c r="C61" s="195">
        <f>B60*0.044*$B$15</f>
        <v>0</v>
      </c>
      <c r="D61" s="195"/>
      <c r="E61" s="168"/>
      <c r="F61" s="195">
        <f>E60*0.044*$B$15</f>
        <v>0</v>
      </c>
      <c r="G61" s="195"/>
      <c r="H61" s="168"/>
      <c r="I61" s="195">
        <f>H60*0.044*$B$15</f>
        <v>0</v>
      </c>
      <c r="J61" s="196"/>
      <c r="K61" s="44"/>
      <c r="L61" s="44"/>
    </row>
    <row r="62" spans="1:12" s="40" customFormat="1" ht="12.75" customHeight="1" x14ac:dyDescent="0.25">
      <c r="A62" s="138" t="s">
        <v>77</v>
      </c>
      <c r="B62" s="170"/>
      <c r="C62" s="195">
        <f>B60*500/20/200</f>
        <v>0</v>
      </c>
      <c r="D62" s="195"/>
      <c r="E62" s="168"/>
      <c r="F62" s="195">
        <f>E60*500/20/200</f>
        <v>0</v>
      </c>
      <c r="G62" s="195"/>
      <c r="H62" s="168"/>
      <c r="I62" s="195">
        <f>H60*500/20/200</f>
        <v>0</v>
      </c>
      <c r="J62" s="196"/>
      <c r="K62" s="44"/>
      <c r="L62" s="44"/>
    </row>
    <row r="63" spans="1:12" s="40" customFormat="1" ht="13.5" customHeight="1" x14ac:dyDescent="0.25">
      <c r="A63" s="138" t="s">
        <v>78</v>
      </c>
      <c r="B63" s="165"/>
      <c r="C63" s="197"/>
      <c r="D63" s="197"/>
      <c r="E63" s="165"/>
      <c r="F63" s="197"/>
      <c r="G63" s="197"/>
      <c r="H63" s="165"/>
      <c r="I63" s="197"/>
      <c r="J63" s="198"/>
      <c r="K63" s="44"/>
      <c r="L63" s="44"/>
    </row>
    <row r="64" spans="1:12" s="40" customFormat="1" ht="13.5" customHeight="1" x14ac:dyDescent="0.25">
      <c r="A64" s="138" t="s">
        <v>53</v>
      </c>
      <c r="B64" s="91"/>
      <c r="C64" s="197"/>
      <c r="D64" s="197"/>
      <c r="E64" s="91"/>
      <c r="F64" s="197"/>
      <c r="G64" s="197"/>
      <c r="H64" s="91"/>
      <c r="I64" s="197"/>
      <c r="J64" s="198"/>
      <c r="K64" s="44"/>
      <c r="L64" s="44"/>
    </row>
    <row r="65" spans="1:12" s="40" customFormat="1" ht="13.5" customHeight="1" x14ac:dyDescent="0.25">
      <c r="A65" s="138" t="s">
        <v>133</v>
      </c>
      <c r="B65" s="168"/>
      <c r="C65" s="166">
        <f>IF(C66=0,0,IF(C66&gt;0,($B$16/C66)))</f>
        <v>0</v>
      </c>
      <c r="D65" s="166"/>
      <c r="E65" s="168"/>
      <c r="F65" s="166">
        <f>IF(F66=0,0,IF(F66&gt;0,($B$16/F66)))</f>
        <v>0</v>
      </c>
      <c r="G65" s="166"/>
      <c r="H65" s="168"/>
      <c r="I65" s="166">
        <f>IF(I66=0,0,IF(I66&gt;0,($B$16/I66)))</f>
        <v>0</v>
      </c>
      <c r="J65" s="167"/>
      <c r="K65" s="44"/>
      <c r="L65" s="44"/>
    </row>
    <row r="66" spans="1:12" s="40" customFormat="1" ht="13.5" customHeight="1" x14ac:dyDescent="0.25">
      <c r="A66" s="138" t="s">
        <v>79</v>
      </c>
      <c r="B66" s="168"/>
      <c r="C66" s="197">
        <f>B63*B64*0.85/8.247</f>
        <v>0</v>
      </c>
      <c r="D66" s="197"/>
      <c r="E66" s="168"/>
      <c r="F66" s="197">
        <f>E63*E64*0.85/8.247</f>
        <v>0</v>
      </c>
      <c r="G66" s="197"/>
      <c r="H66" s="168"/>
      <c r="I66" s="197">
        <f>H63*H64*0.85/8.247</f>
        <v>0</v>
      </c>
      <c r="J66" s="198"/>
      <c r="K66" s="44"/>
      <c r="L66" s="44"/>
    </row>
    <row r="67" spans="1:12" s="40" customFormat="1" ht="13.5" customHeight="1" x14ac:dyDescent="0.25">
      <c r="A67" s="164" t="s">
        <v>87</v>
      </c>
      <c r="B67" s="168"/>
      <c r="C67" s="168"/>
      <c r="D67" s="195">
        <f>(IF(C59=0,0,IF(C66=0,0,IF(65=0,0,((C59+C61+C62)/C66)+C65))))+C60</f>
        <v>0</v>
      </c>
      <c r="E67" s="168"/>
      <c r="F67" s="168"/>
      <c r="G67" s="195">
        <f>(IF(F59=0,0,IF(F66=0,0,IF(65=0,0,((F59+F61+F62)/F66)+F65))))+F60</f>
        <v>0</v>
      </c>
      <c r="H67" s="168"/>
      <c r="I67" s="168"/>
      <c r="J67" s="196">
        <f>(IF(I59=0,0,IF(I66=0,0,IF(65=0,0,((I59+I61+I62)/I66)+I65))))+I60</f>
        <v>0</v>
      </c>
      <c r="K67" s="44"/>
      <c r="L67" s="44"/>
    </row>
    <row r="68" spans="1:12" s="50" customFormat="1" ht="13.5" customHeight="1" thickBot="1" x14ac:dyDescent="0.3">
      <c r="A68" s="169" t="s">
        <v>212</v>
      </c>
      <c r="B68" s="171"/>
      <c r="C68" s="171"/>
      <c r="D68" s="179">
        <f>D67+D57+D47+D37+D26+D14+C19</f>
        <v>0</v>
      </c>
      <c r="E68" s="171"/>
      <c r="F68" s="171"/>
      <c r="G68" s="172">
        <f>G67+G57+G47+G37+G26+G14+F19</f>
        <v>0</v>
      </c>
      <c r="H68" s="171"/>
      <c r="I68" s="171"/>
      <c r="J68" s="173">
        <f>J67+J57+J47+J37+J26+J14+I19</f>
        <v>0</v>
      </c>
      <c r="K68" s="44"/>
      <c r="L68" s="44"/>
    </row>
    <row r="69" spans="1:12" s="40" customFormat="1" ht="13.5" customHeight="1" thickBot="1" x14ac:dyDescent="0.3">
      <c r="A69" s="296" t="s">
        <v>214</v>
      </c>
      <c r="B69" s="297"/>
      <c r="C69" s="297"/>
      <c r="D69" s="297"/>
      <c r="E69" s="297"/>
      <c r="F69" s="297"/>
      <c r="G69" s="298"/>
      <c r="H69" s="64"/>
      <c r="I69" s="64"/>
      <c r="J69" s="64"/>
      <c r="K69" s="44"/>
      <c r="L69" s="44"/>
    </row>
    <row r="70" spans="1:12" s="40" customFormat="1" ht="13.5" customHeight="1" x14ac:dyDescent="0.25">
      <c r="A70" s="291" t="s">
        <v>215</v>
      </c>
      <c r="B70" s="292" t="s">
        <v>92</v>
      </c>
      <c r="C70" s="293"/>
      <c r="D70" s="293"/>
      <c r="E70" s="294" t="s">
        <v>103</v>
      </c>
      <c r="F70" s="294"/>
      <c r="G70" s="295"/>
      <c r="H70" s="64"/>
      <c r="I70" s="65"/>
      <c r="J70" s="64"/>
      <c r="K70" s="44"/>
      <c r="L70" s="44"/>
    </row>
    <row r="71" spans="1:12" s="40" customFormat="1" ht="13.5" customHeight="1" x14ac:dyDescent="0.25">
      <c r="A71" s="180" t="s">
        <v>102</v>
      </c>
      <c r="B71" s="181"/>
      <c r="C71" s="225">
        <f>IF(B71=$F$83,'Cover Crop Equipment'!$D$15,IF(B71=$F$84,'Cover Crop Equipment'!$D$14,IF(B71=$F$85,'Cover Crop Equipment'!$D$18,IF(B71=$F$86,'Cover Crop Equipment'!$D$17,IF(B71=$F$86,'Cover Crop Equipment'!$D$14,0)))))</f>
        <v>0</v>
      </c>
      <c r="D71" s="225"/>
      <c r="E71" s="181"/>
      <c r="F71" s="225">
        <f>IF(E71=$F$83,'Cover Crop Equipment'!$D$15,IF(E71=$F$84,'Cover Crop Equipment'!$D$14,IF(E71=$F$85,'Cover Crop Equipment'!$D$18,IF(E71=$F$86,'Cover Crop Equipment'!$D$17,IF(E71=$F$86,'Cover Crop Equipment'!$D$14,0)))))</f>
        <v>0</v>
      </c>
      <c r="G71" s="226"/>
      <c r="H71" s="64"/>
      <c r="I71" s="67"/>
      <c r="J71" s="64"/>
      <c r="K71" s="44"/>
      <c r="L71" s="44"/>
    </row>
    <row r="72" spans="1:12" s="40" customFormat="1" ht="13.5" customHeight="1" x14ac:dyDescent="0.25">
      <c r="A72" s="180" t="s">
        <v>74</v>
      </c>
      <c r="B72" s="181"/>
      <c r="C72" s="225">
        <f>IF(C71=0,0,IF(B72=0,"Enter equipment info",0))</f>
        <v>0</v>
      </c>
      <c r="D72" s="225"/>
      <c r="E72" s="181"/>
      <c r="F72" s="225">
        <f>IF(F71=0,0,IF(E72=0,"Enter equipment info",0))</f>
        <v>0</v>
      </c>
      <c r="G72" s="226"/>
      <c r="H72" s="64"/>
      <c r="I72" s="67"/>
      <c r="J72" s="64"/>
      <c r="K72" s="44"/>
      <c r="L72" s="44"/>
    </row>
    <row r="73" spans="1:12" s="40" customFormat="1" ht="13.5" customHeight="1" x14ac:dyDescent="0.25">
      <c r="A73" s="180" t="s">
        <v>76</v>
      </c>
      <c r="B73" s="182"/>
      <c r="C73" s="183">
        <f>B72*0.044*$B$15</f>
        <v>0</v>
      </c>
      <c r="D73" s="183"/>
      <c r="E73" s="182"/>
      <c r="F73" s="183">
        <f>E72*0.044*$B$15</f>
        <v>0</v>
      </c>
      <c r="G73" s="184"/>
      <c r="H73" s="64"/>
      <c r="I73" s="66"/>
      <c r="J73" s="64"/>
      <c r="K73" s="44"/>
      <c r="L73" s="44"/>
    </row>
    <row r="74" spans="1:12" s="40" customFormat="1" ht="13.5" customHeight="1" x14ac:dyDescent="0.25">
      <c r="A74" s="180" t="s">
        <v>77</v>
      </c>
      <c r="B74" s="182"/>
      <c r="C74" s="183">
        <f>B72*500/20/200</f>
        <v>0</v>
      </c>
      <c r="D74" s="183"/>
      <c r="E74" s="182"/>
      <c r="F74" s="183">
        <f>E72*500/20/200</f>
        <v>0</v>
      </c>
      <c r="G74" s="184"/>
      <c r="H74" s="64"/>
      <c r="I74" s="66"/>
      <c r="J74" s="64"/>
      <c r="K74" s="44"/>
      <c r="L74" s="44"/>
    </row>
    <row r="75" spans="1:12" s="40" customFormat="1" ht="13.5" customHeight="1" x14ac:dyDescent="0.25">
      <c r="A75" s="180" t="s">
        <v>132</v>
      </c>
      <c r="B75" s="80"/>
      <c r="C75" s="182"/>
      <c r="D75" s="182"/>
      <c r="E75" s="80"/>
      <c r="F75" s="182"/>
      <c r="G75" s="185"/>
      <c r="H75" s="64"/>
      <c r="I75" s="67"/>
      <c r="J75" s="64"/>
      <c r="K75" s="44"/>
      <c r="L75" s="44"/>
    </row>
    <row r="76" spans="1:12" s="40" customFormat="1" ht="13.5" customHeight="1" x14ac:dyDescent="0.25">
      <c r="A76" s="180" t="s">
        <v>53</v>
      </c>
      <c r="B76" s="80"/>
      <c r="C76" s="182"/>
      <c r="D76" s="182"/>
      <c r="E76" s="80"/>
      <c r="F76" s="182"/>
      <c r="G76" s="185"/>
      <c r="H76" s="64"/>
      <c r="I76" s="67"/>
      <c r="J76" s="64"/>
      <c r="K76" s="44"/>
      <c r="L76" s="44"/>
    </row>
    <row r="77" spans="1:12" s="40" customFormat="1" ht="13.5" customHeight="1" x14ac:dyDescent="0.25">
      <c r="A77" s="180" t="s">
        <v>83</v>
      </c>
      <c r="B77" s="183"/>
      <c r="C77" s="186">
        <f>IF(C78=0,0,IF(C78&gt;0,($B$16/C78)))</f>
        <v>0</v>
      </c>
      <c r="D77" s="186"/>
      <c r="E77" s="183"/>
      <c r="F77" s="186"/>
      <c r="G77" s="187"/>
      <c r="H77" s="64"/>
      <c r="I77" s="70"/>
      <c r="J77" s="64"/>
      <c r="K77" s="44"/>
      <c r="L77" s="44"/>
    </row>
    <row r="78" spans="1:12" s="40" customFormat="1" ht="13.5" customHeight="1" x14ac:dyDescent="0.25">
      <c r="A78" s="180" t="s">
        <v>79</v>
      </c>
      <c r="B78" s="82"/>
      <c r="C78" s="188">
        <f>B75*B76*0.85/8.247</f>
        <v>0</v>
      </c>
      <c r="D78" s="189"/>
      <c r="E78" s="82"/>
      <c r="F78" s="188">
        <f>E75*E77*0.85/8.247</f>
        <v>0</v>
      </c>
      <c r="G78" s="190"/>
      <c r="H78" s="64"/>
      <c r="I78" s="71"/>
      <c r="J78" s="64"/>
      <c r="K78" s="44"/>
      <c r="L78" s="44"/>
    </row>
    <row r="79" spans="1:12" s="40" customFormat="1" ht="13.5" customHeight="1" x14ac:dyDescent="0.25">
      <c r="A79" s="191" t="s">
        <v>97</v>
      </c>
      <c r="B79" s="82"/>
      <c r="C79" s="82"/>
      <c r="D79" s="189">
        <f>(IF(C78=0,0,IF(B71=$F$87,0,IF(C71=0,C77,((C73+C74+C71)/C78)+C77))))+C72</f>
        <v>0</v>
      </c>
      <c r="E79" s="82"/>
      <c r="F79" s="82"/>
      <c r="G79" s="190">
        <f>(IF(F78=0,0,IF(#REF!=$F$86,0,IF(#REF!=0,#REF!,((F73+F74+#REF!)/F78)+#REF!))))+F72</f>
        <v>0</v>
      </c>
      <c r="H79" s="64"/>
      <c r="I79" s="71"/>
      <c r="J79" s="64"/>
      <c r="K79" s="44"/>
      <c r="L79" s="44"/>
    </row>
    <row r="80" spans="1:12" ht="13.5" customHeight="1" thickBot="1" x14ac:dyDescent="0.25">
      <c r="A80" s="192" t="s">
        <v>156</v>
      </c>
      <c r="B80" s="213" t="s">
        <v>19</v>
      </c>
      <c r="C80" s="236"/>
      <c r="D80" s="236"/>
      <c r="E80" s="236"/>
      <c r="F80" s="236"/>
      <c r="G80" s="237"/>
    </row>
    <row r="81" spans="1:10" ht="13.5" hidden="1" customHeight="1" x14ac:dyDescent="0.3">
      <c r="A81" s="193"/>
      <c r="B81" s="193" t="s">
        <v>157</v>
      </c>
      <c r="C81" s="109"/>
      <c r="D81" s="109"/>
      <c r="E81" s="109"/>
      <c r="F81" s="193" t="s">
        <v>104</v>
      </c>
      <c r="G81" s="193"/>
      <c r="I81" s="52"/>
    </row>
    <row r="82" spans="1:10" ht="13.5" hidden="1" customHeight="1" x14ac:dyDescent="0.3">
      <c r="A82" s="109"/>
      <c r="B82" s="109" t="s">
        <v>36</v>
      </c>
      <c r="C82" s="109"/>
      <c r="D82" s="109"/>
      <c r="E82" s="109"/>
      <c r="F82" s="109" t="s">
        <v>105</v>
      </c>
      <c r="G82" s="109"/>
      <c r="I82" s="51"/>
    </row>
    <row r="83" spans="1:10" ht="13.5" hidden="1" customHeight="1" x14ac:dyDescent="0.3">
      <c r="A83" s="109"/>
      <c r="B83" s="109" t="s">
        <v>37</v>
      </c>
      <c r="C83" s="109"/>
      <c r="D83" s="109"/>
      <c r="E83" s="109"/>
      <c r="F83" s="109" t="s">
        <v>38</v>
      </c>
      <c r="G83" s="109"/>
      <c r="I83" s="51"/>
    </row>
    <row r="84" spans="1:10" ht="13.5" hidden="1" customHeight="1" x14ac:dyDescent="0.3">
      <c r="A84" s="109"/>
      <c r="B84" s="109" t="s">
        <v>38</v>
      </c>
      <c r="C84" s="109"/>
      <c r="D84" s="109"/>
      <c r="E84" s="109"/>
      <c r="F84" s="109" t="s">
        <v>37</v>
      </c>
      <c r="G84" s="109"/>
      <c r="I84" s="51"/>
    </row>
    <row r="85" spans="1:10" ht="13.5" hidden="1" customHeight="1" x14ac:dyDescent="0.3">
      <c r="A85" s="109"/>
      <c r="B85" s="109" t="s">
        <v>39</v>
      </c>
      <c r="C85" s="109"/>
      <c r="D85" s="109"/>
      <c r="E85" s="109"/>
      <c r="F85" s="109" t="s">
        <v>106</v>
      </c>
      <c r="G85" s="109"/>
    </row>
    <row r="86" spans="1:10" ht="13.5" hidden="1" customHeight="1" x14ac:dyDescent="0.3">
      <c r="A86" s="109"/>
      <c r="B86" s="109"/>
      <c r="C86" s="109"/>
      <c r="D86" s="109"/>
      <c r="E86" s="109"/>
      <c r="F86" s="109" t="s">
        <v>107</v>
      </c>
      <c r="G86" s="109"/>
    </row>
    <row r="87" spans="1:10" ht="13.5" hidden="1" customHeight="1" x14ac:dyDescent="0.3">
      <c r="A87" s="109"/>
      <c r="B87" s="109" t="s">
        <v>45</v>
      </c>
      <c r="C87" s="109"/>
      <c r="D87" s="109"/>
      <c r="E87" s="194"/>
      <c r="F87" s="194" t="s">
        <v>45</v>
      </c>
      <c r="G87" s="194"/>
      <c r="H87" s="53"/>
      <c r="I87" s="53"/>
      <c r="J87" s="53"/>
    </row>
    <row r="88" spans="1:10" ht="13.5" hidden="1" customHeight="1" x14ac:dyDescent="0.3">
      <c r="A88" s="109"/>
      <c r="B88" s="109" t="s">
        <v>46</v>
      </c>
      <c r="C88" s="109"/>
      <c r="D88" s="109"/>
      <c r="E88" s="109"/>
      <c r="F88" s="109"/>
      <c r="G88" s="109"/>
    </row>
    <row r="89" spans="1:10" ht="13.5" hidden="1" customHeight="1" x14ac:dyDescent="0.3">
      <c r="A89" s="109"/>
      <c r="B89" s="109" t="s">
        <v>47</v>
      </c>
      <c r="C89" s="109"/>
      <c r="D89" s="109"/>
      <c r="E89" s="109"/>
      <c r="F89" s="109"/>
      <c r="G89" s="109"/>
    </row>
    <row r="90" spans="1:10" ht="13.5" hidden="1" customHeight="1" x14ac:dyDescent="0.3">
      <c r="A90" s="109"/>
      <c r="B90" s="109"/>
      <c r="C90" s="109"/>
      <c r="D90" s="109"/>
      <c r="E90" s="109"/>
      <c r="F90" s="109"/>
      <c r="G90" s="109"/>
    </row>
    <row r="91" spans="1:10" ht="13.5" hidden="1" customHeight="1" x14ac:dyDescent="0.3">
      <c r="A91" s="109"/>
      <c r="B91" s="109" t="s">
        <v>45</v>
      </c>
      <c r="C91" s="109"/>
      <c r="D91" s="109"/>
      <c r="E91" s="109"/>
      <c r="F91" s="109"/>
      <c r="G91" s="109"/>
    </row>
    <row r="92" spans="1:10" ht="13.5" hidden="1" customHeight="1" x14ac:dyDescent="0.3">
      <c r="A92" s="109"/>
      <c r="B92" s="109" t="s">
        <v>42</v>
      </c>
      <c r="C92" s="109"/>
      <c r="D92" s="109"/>
      <c r="E92" s="109"/>
      <c r="F92" s="109"/>
      <c r="G92" s="109"/>
    </row>
    <row r="93" spans="1:10" ht="13.5" hidden="1" customHeight="1" x14ac:dyDescent="0.3">
      <c r="A93" s="109"/>
      <c r="B93" s="109" t="s">
        <v>40</v>
      </c>
      <c r="C93" s="109"/>
      <c r="D93" s="109"/>
      <c r="E93" s="109"/>
      <c r="F93" s="109"/>
      <c r="G93" s="109"/>
    </row>
    <row r="94" spans="1:10" ht="13.5" hidden="1" customHeight="1" x14ac:dyDescent="0.3">
      <c r="A94" s="109"/>
      <c r="B94" s="109" t="s">
        <v>43</v>
      </c>
      <c r="C94" s="109"/>
      <c r="D94" s="109"/>
      <c r="E94" s="109"/>
      <c r="F94" s="109"/>
      <c r="G94" s="109"/>
    </row>
    <row r="95" spans="1:10" ht="13.5" hidden="1" customHeight="1" x14ac:dyDescent="0.3">
      <c r="A95" s="109"/>
      <c r="B95" s="109" t="s">
        <v>44</v>
      </c>
      <c r="C95" s="109"/>
      <c r="D95" s="109"/>
      <c r="E95" s="109"/>
      <c r="F95" s="109"/>
      <c r="G95" s="109"/>
    </row>
    <row r="96" spans="1:10" ht="13.5" hidden="1" customHeight="1" x14ac:dyDescent="0.3">
      <c r="A96" s="109"/>
      <c r="B96" s="109" t="s">
        <v>41</v>
      </c>
      <c r="C96" s="109"/>
      <c r="D96" s="109"/>
      <c r="E96" s="109"/>
      <c r="F96" s="109"/>
      <c r="G96" s="109"/>
    </row>
    <row r="97" spans="1:7" ht="13.8" x14ac:dyDescent="0.3">
      <c r="A97" s="84" t="s">
        <v>176</v>
      </c>
      <c r="B97" s="109"/>
      <c r="C97" s="109"/>
      <c r="D97" s="109"/>
      <c r="E97" s="109"/>
      <c r="F97" s="109"/>
      <c r="G97" s="109"/>
    </row>
  </sheetData>
  <sheetProtection algorithmName="SHA-512" hashValue="QmwTiNZGZqQg0Gn4HoOdrPLZLcmryL5DNlWuh3BccdNam5+B6HienDfgWhGo5gH9JB1xXBXnin1dI89qU0VgxA==" saltValue="aY1a6lfR5VpzbfoAmvLinw==" spinCount="100000" sheet="1" selectLockedCells="1"/>
  <mergeCells count="40">
    <mergeCell ref="A1:A5"/>
    <mergeCell ref="B1:J1"/>
    <mergeCell ref="B80:G80"/>
    <mergeCell ref="A69:G69"/>
    <mergeCell ref="C71:D71"/>
    <mergeCell ref="F71:G71"/>
    <mergeCell ref="B2:J2"/>
    <mergeCell ref="H3:J3"/>
    <mergeCell ref="H4:J4"/>
    <mergeCell ref="B3:D3"/>
    <mergeCell ref="B4:D4"/>
    <mergeCell ref="E3:G3"/>
    <mergeCell ref="E4:G4"/>
    <mergeCell ref="A6:J6"/>
    <mergeCell ref="C16:D16"/>
    <mergeCell ref="A27:J27"/>
    <mergeCell ref="A38:J38"/>
    <mergeCell ref="A48:J48"/>
    <mergeCell ref="C29:D29"/>
    <mergeCell ref="F29:G29"/>
    <mergeCell ref="I29:J29"/>
    <mergeCell ref="C40:D40"/>
    <mergeCell ref="F40:G40"/>
    <mergeCell ref="I40:J40"/>
    <mergeCell ref="C15:D15"/>
    <mergeCell ref="C19:D19"/>
    <mergeCell ref="F19:G19"/>
    <mergeCell ref="I19:J19"/>
    <mergeCell ref="A17:J17"/>
    <mergeCell ref="C72:D72"/>
    <mergeCell ref="F72:G72"/>
    <mergeCell ref="C50:D50"/>
    <mergeCell ref="F50:G50"/>
    <mergeCell ref="B70:D70"/>
    <mergeCell ref="E70:G70"/>
    <mergeCell ref="I50:J50"/>
    <mergeCell ref="C60:D60"/>
    <mergeCell ref="F60:G60"/>
    <mergeCell ref="I60:J60"/>
    <mergeCell ref="A58:J58"/>
  </mergeCells>
  <phoneticPr fontId="1" type="noConversion"/>
  <conditionalFormatting sqref="C60:D60 C72:D72 C40:D40 C50:D50 F29 I29 F40:G40 I40:J40 F50:G50 I50:J50 F60:G60 I60:J60 C19:D19 F19:G19 I19:J19 C29:D29 F15:G15 I15:J15 F72:G72 C15:D16">
    <cfRule type="cellIs" dxfId="1" priority="1" operator="equal">
      <formula>0</formula>
    </cfRule>
    <cfRule type="cellIs" dxfId="0" priority="2" operator="notEqual">
      <formula>0</formula>
    </cfRule>
  </conditionalFormatting>
  <dataValidations count="4">
    <dataValidation type="list" allowBlank="1" showInputMessage="1" showErrorMessage="1" prompt="Select an option from the drop down list" sqref="B71 E71">
      <formula1>$F$82:$F$87</formula1>
    </dataValidation>
    <dataValidation type="list" allowBlank="1" showInputMessage="1" showErrorMessage="1" prompt="Select option from drop down list" sqref="H59 H39 B49 B59 H49 E59 E49 E39 B39">
      <formula1>$B$91:$B$96</formula1>
    </dataValidation>
    <dataValidation type="list" allowBlank="1" showInputMessage="1" showErrorMessage="1" prompt="Select option from drop down list" sqref="E28 H28 B28">
      <formula1>$B$87:$B$89</formula1>
    </dataValidation>
    <dataValidation type="list" allowBlank="1" showInputMessage="1" showErrorMessage="1" prompt="Select an option from the drop down list" sqref="H18 E18 B18">
      <formula1>$B$82:$B$85</formula1>
    </dataValidation>
  </dataValidations>
  <hyperlinks>
    <hyperlink ref="B80" r:id="rId1"/>
  </hyperlinks>
  <pageMargins left="0.7" right="0.7" top="0.75" bottom="0.75" header="0.3" footer="0.3"/>
  <pageSetup orientation="landscape" r:id="rId2"/>
  <headerFooter alignWithMargins="0">
    <oddHeader>&amp;C&amp;A</oddHeader>
    <oddFooter>&amp;C&amp;F</oddFooter>
  </headerFooter>
  <rowBreaks count="3" manualBreakCount="3">
    <brk id="26" max="16383" man="1"/>
    <brk id="47" max="16383" man="1"/>
    <brk id="69" max="16383" man="1"/>
  </rowBreaks>
  <colBreaks count="1" manualBreakCount="1">
    <brk id="7" max="1048575" man="1"/>
  </colBreak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6"/>
  <sheetViews>
    <sheetView showGridLines="0" zoomScale="150" zoomScaleNormal="150" workbookViewId="0">
      <pane xSplit="2" ySplit="3" topLeftCell="C4" activePane="bottomRight" state="frozen"/>
      <selection pane="topRight" activeCell="C1" sqref="C1"/>
      <selection pane="bottomLeft" activeCell="A5" sqref="A5"/>
      <selection pane="bottomRight" activeCell="B5" sqref="B5"/>
    </sheetView>
  </sheetViews>
  <sheetFormatPr defaultColWidth="11" defaultRowHeight="12.6" x14ac:dyDescent="0.2"/>
  <cols>
    <col min="1" max="1" width="22.08984375" style="48" customWidth="1"/>
    <col min="2" max="2" width="6" style="39" customWidth="1"/>
    <col min="3" max="3" width="6.453125" style="48" customWidth="1"/>
    <col min="4" max="6" width="6.90625" style="48" customWidth="1"/>
    <col min="7" max="7" width="7.08984375" style="48" customWidth="1"/>
    <col min="8" max="17" width="5.26953125" style="48" customWidth="1"/>
    <col min="18" max="19" width="7.7265625" style="48" customWidth="1"/>
    <col min="20" max="16384" width="11" style="48"/>
  </cols>
  <sheetData>
    <row r="1" spans="1:17" ht="12.75" customHeight="1" x14ac:dyDescent="0.25">
      <c r="A1" s="251"/>
      <c r="B1" s="246" t="s">
        <v>180</v>
      </c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8"/>
    </row>
    <row r="2" spans="1:17" ht="12.75" customHeight="1" x14ac:dyDescent="0.25">
      <c r="A2" s="252"/>
      <c r="B2" s="253" t="s">
        <v>181</v>
      </c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4"/>
    </row>
    <row r="3" spans="1:17" s="44" customFormat="1" ht="38.25" customHeight="1" x14ac:dyDescent="0.2">
      <c r="A3" s="252"/>
      <c r="B3" s="118" t="s">
        <v>1</v>
      </c>
      <c r="C3" s="119" t="s">
        <v>100</v>
      </c>
      <c r="D3" s="88" t="s">
        <v>2</v>
      </c>
      <c r="E3" s="88" t="s">
        <v>18</v>
      </c>
      <c r="F3" s="88" t="s">
        <v>177</v>
      </c>
      <c r="G3" s="88" t="s">
        <v>178</v>
      </c>
      <c r="H3" s="88" t="s">
        <v>204</v>
      </c>
      <c r="I3" s="88" t="s">
        <v>205</v>
      </c>
      <c r="J3" s="88" t="s">
        <v>24</v>
      </c>
      <c r="K3" s="88" t="s">
        <v>3</v>
      </c>
      <c r="L3" s="88" t="s">
        <v>4</v>
      </c>
      <c r="M3" s="88" t="s">
        <v>5</v>
      </c>
      <c r="N3" s="88" t="s">
        <v>6</v>
      </c>
      <c r="O3" s="88" t="s">
        <v>7</v>
      </c>
      <c r="P3" s="88" t="s">
        <v>8</v>
      </c>
      <c r="Q3" s="89" t="s">
        <v>9</v>
      </c>
    </row>
    <row r="4" spans="1:17" s="44" customFormat="1" ht="12" x14ac:dyDescent="0.25">
      <c r="A4" s="120" t="s">
        <v>21</v>
      </c>
      <c r="B4" s="255" t="s">
        <v>136</v>
      </c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2"/>
    </row>
    <row r="5" spans="1:17" s="44" customFormat="1" ht="12" x14ac:dyDescent="0.25">
      <c r="A5" s="102" t="str">
        <f>'Fertilizer Analysis'!A5</f>
        <v>Blood meal (12.5-1.5-0.6)</v>
      </c>
      <c r="B5" s="121"/>
      <c r="C5" s="122">
        <f>'Nutrients Provided'!B5*B5</f>
        <v>0</v>
      </c>
      <c r="D5" s="123">
        <f>IF('Fertilizer Analysis'!B5=0,0,(B5/('Fertilizer Analysis'!B5/100)))</f>
        <v>0</v>
      </c>
      <c r="E5" s="123">
        <f>IF('Fertilizer Analysis'!C5=0,0,(B5/('Fertilizer Analysis'!C5/100)))</f>
        <v>0</v>
      </c>
      <c r="F5" s="123">
        <f>IF('Fertilizer Analysis'!G5=0,0,(B5/('Fertilizer Analysis'!G5/100)))</f>
        <v>0</v>
      </c>
      <c r="G5" s="123">
        <f>IF('Fertilizer Analysis'!H5=0,0,(B5/('Fertilizer Analysis'!H5/100)))</f>
        <v>0</v>
      </c>
      <c r="H5" s="123">
        <f>IF('Fertilizer Analysis'!I5=0,0,(B5/('Fertilizer Analysis'!I5/100)))</f>
        <v>0</v>
      </c>
      <c r="I5" s="123">
        <f>IF('Fertilizer Analysis'!J5=0,0,(B5/('Fertilizer Analysis'!J5/100)))</f>
        <v>0</v>
      </c>
      <c r="J5" s="123">
        <f>IF('Fertilizer Analysis'!K5=0,0,(B5/('Fertilizer Analysis'!K5/100)))</f>
        <v>0</v>
      </c>
      <c r="K5" s="123">
        <f>IF('Fertilizer Analysis'!L5=0,0,(B5/('Fertilizer Analysis'!L5/100)))</f>
        <v>0</v>
      </c>
      <c r="L5" s="123">
        <f>IF('Fertilizer Analysis'!M5=0,0,(B5/('Fertilizer Analysis'!M5/100)))</f>
        <v>0</v>
      </c>
      <c r="M5" s="123">
        <f>IF('Fertilizer Analysis'!N5=0,0,(B5/('Fertilizer Analysis'!N5/100)))</f>
        <v>0</v>
      </c>
      <c r="N5" s="123">
        <f>IF('Fertilizer Analysis'!O5=0,0,(B5/('Fertilizer Analysis'!O5/100)))</f>
        <v>0</v>
      </c>
      <c r="O5" s="123">
        <f>IF('Fertilizer Analysis'!P5=0,0,(B5/('Fertilizer Analysis'!P5/100)))</f>
        <v>0</v>
      </c>
      <c r="P5" s="123">
        <f>IF('Fertilizer Analysis'!Q5=0,0,(B5/('Fertilizer Analysis'!Q5/100)))</f>
        <v>0</v>
      </c>
      <c r="Q5" s="124">
        <f>IF('Fertilizer Analysis'!R5=0,0,(B5/('Fertilizer Analysis'!R5/100)))</f>
        <v>0</v>
      </c>
    </row>
    <row r="6" spans="1:17" s="44" customFormat="1" ht="12" x14ac:dyDescent="0.25">
      <c r="A6" s="102" t="str">
        <f>'Fertilizer Analysis'!A6</f>
        <v>Bone meal (3-20-0.5)</v>
      </c>
      <c r="B6" s="121"/>
      <c r="C6" s="122">
        <f>'Nutrients Provided'!B6*B6</f>
        <v>0</v>
      </c>
      <c r="D6" s="123">
        <f>IF('Fertilizer Analysis'!B6=0,0,(B6/('Fertilizer Analysis'!B6/100)))</f>
        <v>0</v>
      </c>
      <c r="E6" s="123">
        <f>IF('Fertilizer Analysis'!C6=0,0,(B6/('Fertilizer Analysis'!C6/100)))</f>
        <v>0</v>
      </c>
      <c r="F6" s="123">
        <f>IF('Fertilizer Analysis'!G6=0,0,(B6/('Fertilizer Analysis'!G6/100)))</f>
        <v>0</v>
      </c>
      <c r="G6" s="123">
        <f>IF('Fertilizer Analysis'!H6=0,0,(B6/('Fertilizer Analysis'!H6/100)))</f>
        <v>0</v>
      </c>
      <c r="H6" s="123">
        <f>IF('Fertilizer Analysis'!I6=0,0,(B6/('Fertilizer Analysis'!I6/100)))</f>
        <v>0</v>
      </c>
      <c r="I6" s="123">
        <f>IF('Fertilizer Analysis'!J6=0,0,(B6/('Fertilizer Analysis'!J6/100)))</f>
        <v>0</v>
      </c>
      <c r="J6" s="123">
        <f>IF('Fertilizer Analysis'!K6=0,0,(B6/('Fertilizer Analysis'!K6/100)))</f>
        <v>0</v>
      </c>
      <c r="K6" s="123">
        <f>IF('Fertilizer Analysis'!L6=0,0,(B6/('Fertilizer Analysis'!L6/100)))</f>
        <v>0</v>
      </c>
      <c r="L6" s="123">
        <f>IF('Fertilizer Analysis'!M6=0,0,(B6/('Fertilizer Analysis'!M6/100)))</f>
        <v>0</v>
      </c>
      <c r="M6" s="123">
        <f>IF('Fertilizer Analysis'!N6=0,0,(B6/('Fertilizer Analysis'!N6/100)))</f>
        <v>0</v>
      </c>
      <c r="N6" s="123">
        <f>IF('Fertilizer Analysis'!O6=0,0,(B6/('Fertilizer Analysis'!O6/100)))</f>
        <v>0</v>
      </c>
      <c r="O6" s="123">
        <f>IF('Fertilizer Analysis'!P6=0,0,(B6/('Fertilizer Analysis'!P6/100)))</f>
        <v>0</v>
      </c>
      <c r="P6" s="123">
        <f>IF('Fertilizer Analysis'!Q6=0,0,(B6/('Fertilizer Analysis'!Q6/100)))</f>
        <v>0</v>
      </c>
      <c r="Q6" s="124">
        <f>IF('Fertilizer Analysis'!R6=0,0,(B6/('Fertilizer Analysis'!R6/100)))</f>
        <v>0</v>
      </c>
    </row>
    <row r="7" spans="1:17" s="44" customFormat="1" ht="12" x14ac:dyDescent="0.25">
      <c r="A7" s="102" t="str">
        <f>'Fertilizer Analysis'!A7</f>
        <v>Chicken manure - dried (4-3-2)</v>
      </c>
      <c r="B7" s="121"/>
      <c r="C7" s="122">
        <f>'Nutrients Provided'!B7*B7</f>
        <v>0</v>
      </c>
      <c r="D7" s="123">
        <f>IF('Fertilizer Analysis'!B7=0,0,(B7/('Fertilizer Analysis'!B7/100)))</f>
        <v>0</v>
      </c>
      <c r="E7" s="123">
        <f>IF('Fertilizer Analysis'!C7=0,0,(B7/('Fertilizer Analysis'!C7/100)))</f>
        <v>0</v>
      </c>
      <c r="F7" s="123">
        <f>IF('Fertilizer Analysis'!G7=0,0,(B7/('Fertilizer Analysis'!G7/100)))</f>
        <v>0</v>
      </c>
      <c r="G7" s="123">
        <f>IF('Fertilizer Analysis'!H7=0,0,(B7/('Fertilizer Analysis'!H7/100)))</f>
        <v>0</v>
      </c>
      <c r="H7" s="123">
        <f>IF('Fertilizer Analysis'!I7=0,0,(B7/('Fertilizer Analysis'!I7/100)))</f>
        <v>0</v>
      </c>
      <c r="I7" s="123">
        <f>IF('Fertilizer Analysis'!J7=0,0,(B7/('Fertilizer Analysis'!J7/100)))</f>
        <v>0</v>
      </c>
      <c r="J7" s="123">
        <f>IF('Fertilizer Analysis'!K7=0,0,(B7/('Fertilizer Analysis'!K7/100)))</f>
        <v>0</v>
      </c>
      <c r="K7" s="123">
        <f>IF('Fertilizer Analysis'!L7=0,0,(B7/('Fertilizer Analysis'!L7/100)))</f>
        <v>0</v>
      </c>
      <c r="L7" s="123">
        <f>IF('Fertilizer Analysis'!M7=0,0,(B7/('Fertilizer Analysis'!M7/100)))</f>
        <v>0</v>
      </c>
      <c r="M7" s="123">
        <f>IF('Fertilizer Analysis'!N7=0,0,(B7/('Fertilizer Analysis'!N7/100)))</f>
        <v>0</v>
      </c>
      <c r="N7" s="123">
        <f>IF('Fertilizer Analysis'!O7=0,0,(B7/('Fertilizer Analysis'!O7/100)))</f>
        <v>0</v>
      </c>
      <c r="O7" s="123">
        <f>IF('Fertilizer Analysis'!P7=0,0,(B7/('Fertilizer Analysis'!P7/100)))</f>
        <v>0</v>
      </c>
      <c r="P7" s="123">
        <f>IF('Fertilizer Analysis'!Q7=0,0,(B7/('Fertilizer Analysis'!Q7/100)))</f>
        <v>0</v>
      </c>
      <c r="Q7" s="124">
        <f>IF('Fertilizer Analysis'!R7=0,0,(B7/('Fertilizer Analysis'!R7/100)))</f>
        <v>0</v>
      </c>
    </row>
    <row r="8" spans="1:17" s="44" customFormat="1" ht="12" x14ac:dyDescent="0.25">
      <c r="A8" s="102" t="str">
        <f>'Fertilizer Analysis'!A8</f>
        <v>Feather meal (granulated) (13-0-0)</v>
      </c>
      <c r="B8" s="121"/>
      <c r="C8" s="122">
        <f>'Nutrients Provided'!B8*B8</f>
        <v>0</v>
      </c>
      <c r="D8" s="123">
        <f>IF('Fertilizer Analysis'!B8=0,0,(B8/('Fertilizer Analysis'!B8/100)))</f>
        <v>0</v>
      </c>
      <c r="E8" s="123">
        <f>IF('Fertilizer Analysis'!C8=0,0,(B8/('Fertilizer Analysis'!C8/100)))</f>
        <v>0</v>
      </c>
      <c r="F8" s="123">
        <f>IF('Fertilizer Analysis'!G8=0,0,(B8/('Fertilizer Analysis'!G8/100)))</f>
        <v>0</v>
      </c>
      <c r="G8" s="123">
        <f>IF('Fertilizer Analysis'!H8=0,0,(B8/('Fertilizer Analysis'!H8/100)))</f>
        <v>0</v>
      </c>
      <c r="H8" s="123">
        <f>IF('Fertilizer Analysis'!I8=0,0,(B8/('Fertilizer Analysis'!I8/100)))</f>
        <v>0</v>
      </c>
      <c r="I8" s="123">
        <f>IF('Fertilizer Analysis'!J8=0,0,(B8/('Fertilizer Analysis'!J8/100)))</f>
        <v>0</v>
      </c>
      <c r="J8" s="123">
        <f>IF('Fertilizer Analysis'!K8=0,0,(B8/('Fertilizer Analysis'!K8/100)))</f>
        <v>0</v>
      </c>
      <c r="K8" s="123">
        <f>IF('Fertilizer Analysis'!L8=0,0,(B8/('Fertilizer Analysis'!L8/100)))</f>
        <v>0</v>
      </c>
      <c r="L8" s="123">
        <f>IF('Fertilizer Analysis'!M8=0,0,(B8/('Fertilizer Analysis'!M8/100)))</f>
        <v>0</v>
      </c>
      <c r="M8" s="123">
        <f>IF('Fertilizer Analysis'!N8=0,0,(B8/('Fertilizer Analysis'!N8/100)))</f>
        <v>0</v>
      </c>
      <c r="N8" s="123">
        <f>IF('Fertilizer Analysis'!O8=0,0,(B8/('Fertilizer Analysis'!O8/100)))</f>
        <v>0</v>
      </c>
      <c r="O8" s="123">
        <f>IF('Fertilizer Analysis'!P8=0,0,(B8/('Fertilizer Analysis'!P8/100)))</f>
        <v>0</v>
      </c>
      <c r="P8" s="123">
        <f>IF('Fertilizer Analysis'!Q8=0,0,(B8/('Fertilizer Analysis'!Q8/100)))</f>
        <v>0</v>
      </c>
      <c r="Q8" s="124">
        <f>IF('Fertilizer Analysis'!R8=0,0,(B8/('Fertilizer Analysis'!R8/100)))</f>
        <v>0</v>
      </c>
    </row>
    <row r="9" spans="1:17" s="44" customFormat="1" ht="12" x14ac:dyDescent="0.25">
      <c r="A9" s="102" t="str">
        <f>'Fertilizer Analysis'!A9</f>
        <v>Fish meal (10-6-2)</v>
      </c>
      <c r="B9" s="121"/>
      <c r="C9" s="122">
        <f>'Nutrients Provided'!B9*B9</f>
        <v>0</v>
      </c>
      <c r="D9" s="123">
        <f>IF('Fertilizer Analysis'!B9=0,0,(B9/('Fertilizer Analysis'!B9/100)))</f>
        <v>0</v>
      </c>
      <c r="E9" s="123">
        <f>IF('Fertilizer Analysis'!C9=0,0,(B9/('Fertilizer Analysis'!C9/100)))</f>
        <v>0</v>
      </c>
      <c r="F9" s="123">
        <f>IF('Fertilizer Analysis'!G9=0,0,(B9/('Fertilizer Analysis'!G9/100)))</f>
        <v>0</v>
      </c>
      <c r="G9" s="123">
        <f>IF('Fertilizer Analysis'!H9=0,0,(B9/('Fertilizer Analysis'!H9/100)))</f>
        <v>0</v>
      </c>
      <c r="H9" s="123">
        <f>IF('Fertilizer Analysis'!I9=0,0,(B9/('Fertilizer Analysis'!I9/100)))</f>
        <v>0</v>
      </c>
      <c r="I9" s="123">
        <f>IF('Fertilizer Analysis'!J9=0,0,(B9/('Fertilizer Analysis'!J9/100)))</f>
        <v>0</v>
      </c>
      <c r="J9" s="123">
        <f>IF('Fertilizer Analysis'!K9=0,0,(B9/('Fertilizer Analysis'!K9/100)))</f>
        <v>0</v>
      </c>
      <c r="K9" s="123">
        <f>IF('Fertilizer Analysis'!L9=0,0,(B9/('Fertilizer Analysis'!L9/100)))</f>
        <v>0</v>
      </c>
      <c r="L9" s="123">
        <f>IF('Fertilizer Analysis'!M9=0,0,(B9/('Fertilizer Analysis'!M9/100)))</f>
        <v>0</v>
      </c>
      <c r="M9" s="123">
        <f>IF('Fertilizer Analysis'!N9=0,0,(B9/('Fertilizer Analysis'!N9/100)))</f>
        <v>0</v>
      </c>
      <c r="N9" s="123">
        <f>IF('Fertilizer Analysis'!O9=0,0,(B9/('Fertilizer Analysis'!O9/100)))</f>
        <v>0</v>
      </c>
      <c r="O9" s="123">
        <f>IF('Fertilizer Analysis'!P9=0,0,(B9/('Fertilizer Analysis'!P9/100)))</f>
        <v>0</v>
      </c>
      <c r="P9" s="123">
        <f>IF('Fertilizer Analysis'!Q9=0,0,(B9/('Fertilizer Analysis'!Q9/100)))</f>
        <v>0</v>
      </c>
      <c r="Q9" s="124">
        <f>IF('Fertilizer Analysis'!R9=0,0,(B9/('Fertilizer Analysis'!R9/100)))</f>
        <v>0</v>
      </c>
    </row>
    <row r="10" spans="1:17" s="44" customFormat="1" ht="12" x14ac:dyDescent="0.25">
      <c r="A10" s="102" t="str">
        <f>'Fertilizer Analysis'!A10</f>
        <v>Meat and bone meal (7-8-0)</v>
      </c>
      <c r="B10" s="121"/>
      <c r="C10" s="122">
        <f>'Nutrients Provided'!B10*B10</f>
        <v>0</v>
      </c>
      <c r="D10" s="123">
        <f>IF('Fertilizer Analysis'!B10=0,0,(B10/('Fertilizer Analysis'!B10/100)))</f>
        <v>0</v>
      </c>
      <c r="E10" s="123">
        <f>IF('Fertilizer Analysis'!C10=0,0,(B10/('Fertilizer Analysis'!C10/100)))</f>
        <v>0</v>
      </c>
      <c r="F10" s="123">
        <f>IF('Fertilizer Analysis'!G10=0,0,(B10/('Fertilizer Analysis'!G10/100)))</f>
        <v>0</v>
      </c>
      <c r="G10" s="123">
        <f>IF('Fertilizer Analysis'!H10=0,0,(B10/('Fertilizer Analysis'!H10/100)))</f>
        <v>0</v>
      </c>
      <c r="H10" s="123">
        <f>IF('Fertilizer Analysis'!I10=0,0,(B10/('Fertilizer Analysis'!I10/100)))</f>
        <v>0</v>
      </c>
      <c r="I10" s="123">
        <f>IF('Fertilizer Analysis'!J10=0,0,(B10/('Fertilizer Analysis'!J10/100)))</f>
        <v>0</v>
      </c>
      <c r="J10" s="123">
        <f>IF('Fertilizer Analysis'!K10=0,0,(B10/('Fertilizer Analysis'!K10/100)))</f>
        <v>0</v>
      </c>
      <c r="K10" s="123">
        <f>IF('Fertilizer Analysis'!L10=0,0,(B10/('Fertilizer Analysis'!L10/100)))</f>
        <v>0</v>
      </c>
      <c r="L10" s="123">
        <f>IF('Fertilizer Analysis'!M10=0,0,(B10/('Fertilizer Analysis'!M10/100)))</f>
        <v>0</v>
      </c>
      <c r="M10" s="123">
        <f>IF('Fertilizer Analysis'!N10=0,0,(B10/('Fertilizer Analysis'!N10/100)))</f>
        <v>0</v>
      </c>
      <c r="N10" s="123">
        <f>IF('Fertilizer Analysis'!O10=0,0,(B10/('Fertilizer Analysis'!O10/100)))</f>
        <v>0</v>
      </c>
      <c r="O10" s="123">
        <f>IF('Fertilizer Analysis'!P10=0,0,(B10/('Fertilizer Analysis'!P10/100)))</f>
        <v>0</v>
      </c>
      <c r="P10" s="123">
        <f>IF('Fertilizer Analysis'!Q10=0,0,(B10/('Fertilizer Analysis'!Q10/100)))</f>
        <v>0</v>
      </c>
      <c r="Q10" s="124">
        <f>IF('Fertilizer Analysis'!R10=0,0,(B10/('Fertilizer Analysis'!R10/100)))</f>
        <v>0</v>
      </c>
    </row>
    <row r="11" spans="1:17" s="44" customFormat="1" ht="12" x14ac:dyDescent="0.25">
      <c r="A11" s="102" t="str">
        <f>'Fertilizer Analysis'!A11</f>
        <v>Muriate of potash (KCl) (0-0-60)</v>
      </c>
      <c r="B11" s="121"/>
      <c r="C11" s="122">
        <f>'Nutrients Provided'!B11*B11</f>
        <v>0</v>
      </c>
      <c r="D11" s="123">
        <f>IF('Fertilizer Analysis'!B11=0,0,(B11/('Fertilizer Analysis'!B11/100)))</f>
        <v>0</v>
      </c>
      <c r="E11" s="123">
        <f>IF('Fertilizer Analysis'!C11=0,0,(B11/('Fertilizer Analysis'!C11/100)))</f>
        <v>0</v>
      </c>
      <c r="F11" s="123">
        <f>IF('Fertilizer Analysis'!G11=0,0,(B11/('Fertilizer Analysis'!G11/100)))</f>
        <v>0</v>
      </c>
      <c r="G11" s="123">
        <f>IF('Fertilizer Analysis'!H11=0,0,(B11/('Fertilizer Analysis'!H11/100)))</f>
        <v>0</v>
      </c>
      <c r="H11" s="123">
        <f>IF('Fertilizer Analysis'!I11=0,0,(B11/('Fertilizer Analysis'!I11/100)))</f>
        <v>0</v>
      </c>
      <c r="I11" s="123">
        <f>IF('Fertilizer Analysis'!J11=0,0,(B11/('Fertilizer Analysis'!J11/100)))</f>
        <v>0</v>
      </c>
      <c r="J11" s="123">
        <f>IF('Fertilizer Analysis'!K11=0,0,(B11/('Fertilizer Analysis'!K11/100)))</f>
        <v>0</v>
      </c>
      <c r="K11" s="123">
        <f>IF('Fertilizer Analysis'!L11=0,0,(B11/('Fertilizer Analysis'!L11/100)))</f>
        <v>0</v>
      </c>
      <c r="L11" s="123">
        <f>IF('Fertilizer Analysis'!M11=0,0,(B11/('Fertilizer Analysis'!M11/100)))</f>
        <v>0</v>
      </c>
      <c r="M11" s="123">
        <f>IF('Fertilizer Analysis'!N11=0,0,(B11/('Fertilizer Analysis'!N11/100)))</f>
        <v>0</v>
      </c>
      <c r="N11" s="123">
        <f>IF('Fertilizer Analysis'!O11=0,0,(B11/('Fertilizer Analysis'!O11/100)))</f>
        <v>0</v>
      </c>
      <c r="O11" s="123">
        <f>IF('Fertilizer Analysis'!P11=0,0,(B11/('Fertilizer Analysis'!P11/100)))</f>
        <v>0</v>
      </c>
      <c r="P11" s="123">
        <f>IF('Fertilizer Analysis'!Q11=0,0,(B11/('Fertilizer Analysis'!Q11/100)))</f>
        <v>0</v>
      </c>
      <c r="Q11" s="124">
        <f>IF('Fertilizer Analysis'!R11=0,0,(B11/('Fertilizer Analysis'!R11/100)))</f>
        <v>0</v>
      </c>
    </row>
    <row r="12" spans="1:17" s="44" customFormat="1" ht="12" x14ac:dyDescent="0.25">
      <c r="A12" s="102" t="str">
        <f>'Fertilizer Analysis'!A12</f>
        <v>Soy meal (6.5-1.5-2.4)</v>
      </c>
      <c r="B12" s="121"/>
      <c r="C12" s="122">
        <f>'Nutrients Provided'!B12*B12</f>
        <v>0</v>
      </c>
      <c r="D12" s="123">
        <f>IF('Fertilizer Analysis'!B12=0,0,(B12/('Fertilizer Analysis'!B12/100)))</f>
        <v>0</v>
      </c>
      <c r="E12" s="123">
        <f>IF('Fertilizer Analysis'!C12=0,0,(B12/('Fertilizer Analysis'!C12/100)))</f>
        <v>0</v>
      </c>
      <c r="F12" s="123">
        <f>IF('Fertilizer Analysis'!G12=0,0,(B12/('Fertilizer Analysis'!G12/100)))</f>
        <v>0</v>
      </c>
      <c r="G12" s="123">
        <f>IF('Fertilizer Analysis'!H12=0,0,(B12/('Fertilizer Analysis'!H12/100)))</f>
        <v>0</v>
      </c>
      <c r="H12" s="123">
        <f>IF('Fertilizer Analysis'!I12=0,0,(B12/('Fertilizer Analysis'!I12/100)))</f>
        <v>0</v>
      </c>
      <c r="I12" s="123">
        <f>IF('Fertilizer Analysis'!J12=0,0,(B12/('Fertilizer Analysis'!J12/100)))</f>
        <v>0</v>
      </c>
      <c r="J12" s="123">
        <f>IF('Fertilizer Analysis'!K12=0,0,(B12/('Fertilizer Analysis'!K12/100)))</f>
        <v>0</v>
      </c>
      <c r="K12" s="123">
        <f>IF('Fertilizer Analysis'!L12=0,0,(B12/('Fertilizer Analysis'!L12/100)))</f>
        <v>0</v>
      </c>
      <c r="L12" s="123">
        <f>IF('Fertilizer Analysis'!M12=0,0,(B12/('Fertilizer Analysis'!M12/100)))</f>
        <v>0</v>
      </c>
      <c r="M12" s="123">
        <f>IF('Fertilizer Analysis'!N12=0,0,(B12/('Fertilizer Analysis'!N12/100)))</f>
        <v>0</v>
      </c>
      <c r="N12" s="123">
        <f>IF('Fertilizer Analysis'!O12=0,0,(B12/('Fertilizer Analysis'!O12/100)))</f>
        <v>0</v>
      </c>
      <c r="O12" s="123">
        <f>IF('Fertilizer Analysis'!P12=0,0,(B12/('Fertilizer Analysis'!P12/100)))</f>
        <v>0</v>
      </c>
      <c r="P12" s="123">
        <f>IF('Fertilizer Analysis'!Q12=0,0,(B12/('Fertilizer Analysis'!Q12/100)))</f>
        <v>0</v>
      </c>
      <c r="Q12" s="124">
        <f>IF('Fertilizer Analysis'!R12=0,0,(B12/('Fertilizer Analysis'!R12/100)))</f>
        <v>0</v>
      </c>
    </row>
    <row r="13" spans="1:17" s="44" customFormat="1" ht="12" x14ac:dyDescent="0.25">
      <c r="A13" s="102" t="str">
        <f>'Fertilizer Analysis'!A13</f>
        <v>Sulfate of potash (0-0-50)</v>
      </c>
      <c r="B13" s="121"/>
      <c r="C13" s="122">
        <f>'Nutrients Provided'!B13*B13</f>
        <v>0</v>
      </c>
      <c r="D13" s="123">
        <f>IF('Fertilizer Analysis'!B13=0,0,(B13/('Fertilizer Analysis'!B13/100)))</f>
        <v>0</v>
      </c>
      <c r="E13" s="123">
        <f>IF('Fertilizer Analysis'!C13=0,0,(B13/('Fertilizer Analysis'!C13/100)))</f>
        <v>0</v>
      </c>
      <c r="F13" s="123">
        <f>IF('Fertilizer Analysis'!G13=0,0,(B13/('Fertilizer Analysis'!G13/100)))</f>
        <v>0</v>
      </c>
      <c r="G13" s="123">
        <f>IF('Fertilizer Analysis'!H13=0,0,(B13/('Fertilizer Analysis'!H13/100)))</f>
        <v>0</v>
      </c>
      <c r="H13" s="123">
        <f>IF('Fertilizer Analysis'!I13=0,0,(B13/('Fertilizer Analysis'!I13/100)))</f>
        <v>0</v>
      </c>
      <c r="I13" s="123">
        <f>IF('Fertilizer Analysis'!J13=0,0,(B13/('Fertilizer Analysis'!J13/100)))</f>
        <v>0</v>
      </c>
      <c r="J13" s="123">
        <f>IF('Fertilizer Analysis'!K13=0,0,(B13/('Fertilizer Analysis'!K13/100)))</f>
        <v>0</v>
      </c>
      <c r="K13" s="123">
        <f>IF('Fertilizer Analysis'!L13=0,0,(B13/('Fertilizer Analysis'!L13/100)))</f>
        <v>0</v>
      </c>
      <c r="L13" s="123">
        <f>IF('Fertilizer Analysis'!M13=0,0,(B13/('Fertilizer Analysis'!M13/100)))</f>
        <v>0</v>
      </c>
      <c r="M13" s="123">
        <f>IF('Fertilizer Analysis'!N13=0,0,(B13/('Fertilizer Analysis'!N13/100)))</f>
        <v>0</v>
      </c>
      <c r="N13" s="123">
        <f>IF('Fertilizer Analysis'!O13=0,0,(B13/('Fertilizer Analysis'!O13/100)))</f>
        <v>0</v>
      </c>
      <c r="O13" s="123">
        <f>IF('Fertilizer Analysis'!P13=0,0,(B13/('Fertilizer Analysis'!P13/100)))</f>
        <v>0</v>
      </c>
      <c r="P13" s="123">
        <f>IF('Fertilizer Analysis'!Q13=0,0,(B13/('Fertilizer Analysis'!Q13/100)))</f>
        <v>0</v>
      </c>
      <c r="Q13" s="124">
        <f>IF('Fertilizer Analysis'!R13=0,0,(B13/('Fertilizer Analysis'!R13/100)))</f>
        <v>0</v>
      </c>
    </row>
    <row r="14" spans="1:17" s="44" customFormat="1" ht="12" x14ac:dyDescent="0.25">
      <c r="A14" s="102" t="str">
        <f>'Fertilizer Analysis'!A14</f>
        <v>Sulfate of potash magnesia (0-0-22)</v>
      </c>
      <c r="B14" s="121"/>
      <c r="C14" s="122">
        <f>'Nutrients Provided'!B14*B14</f>
        <v>0</v>
      </c>
      <c r="D14" s="123">
        <f>IF('Fertilizer Analysis'!B14=0,0,(B14/('Fertilizer Analysis'!B14/100)))</f>
        <v>0</v>
      </c>
      <c r="E14" s="123">
        <f>IF('Fertilizer Analysis'!C14=0,0,(B14/('Fertilizer Analysis'!C14/100)))</f>
        <v>0</v>
      </c>
      <c r="F14" s="123">
        <f>IF('Fertilizer Analysis'!G14=0,0,(B14/('Fertilizer Analysis'!G14/100)))</f>
        <v>0</v>
      </c>
      <c r="G14" s="123">
        <f>IF('Fertilizer Analysis'!H14=0,0,(B14/('Fertilizer Analysis'!H14/100)))</f>
        <v>0</v>
      </c>
      <c r="H14" s="123">
        <f>IF('Fertilizer Analysis'!I14=0,0,(B14/('Fertilizer Analysis'!I14/100)))</f>
        <v>0</v>
      </c>
      <c r="I14" s="123">
        <f>IF('Fertilizer Analysis'!J14=0,0,(B14/('Fertilizer Analysis'!J14/100)))</f>
        <v>0</v>
      </c>
      <c r="J14" s="123">
        <f>IF('Fertilizer Analysis'!K14=0,0,(B14/('Fertilizer Analysis'!K14/100)))</f>
        <v>0</v>
      </c>
      <c r="K14" s="123">
        <f>IF('Fertilizer Analysis'!L14=0,0,(B14/('Fertilizer Analysis'!L14/100)))</f>
        <v>0</v>
      </c>
      <c r="L14" s="123">
        <f>IF('Fertilizer Analysis'!M14=0,0,(B14/('Fertilizer Analysis'!M14/100)))</f>
        <v>0</v>
      </c>
      <c r="M14" s="123">
        <f>IF('Fertilizer Analysis'!N14=0,0,(B14/('Fertilizer Analysis'!N14/100)))</f>
        <v>0</v>
      </c>
      <c r="N14" s="123">
        <f>IF('Fertilizer Analysis'!O14=0,0,(B14/('Fertilizer Analysis'!O14/100)))</f>
        <v>0</v>
      </c>
      <c r="O14" s="123">
        <f>IF('Fertilizer Analysis'!P14=0,0,(B14/('Fertilizer Analysis'!P14/100)))</f>
        <v>0</v>
      </c>
      <c r="P14" s="123">
        <f>IF('Fertilizer Analysis'!Q14=0,0,(B14/('Fertilizer Analysis'!Q14/100)))</f>
        <v>0</v>
      </c>
      <c r="Q14" s="124">
        <f>IF('Fertilizer Analysis'!R14=0,0,(B14/('Fertilizer Analysis'!R14/100)))</f>
        <v>0</v>
      </c>
    </row>
    <row r="15" spans="1:17" s="44" customFormat="1" ht="12" x14ac:dyDescent="0.25">
      <c r="A15" s="102">
        <f>'Fertilizer Analysis'!A15</f>
        <v>0</v>
      </c>
      <c r="B15" s="121"/>
      <c r="C15" s="122">
        <f>'Nutrients Provided'!B15*B15</f>
        <v>0</v>
      </c>
      <c r="D15" s="123">
        <f>IF('Fertilizer Analysis'!B15=0,0,(B15/('Fertilizer Analysis'!B15/100)))</f>
        <v>0</v>
      </c>
      <c r="E15" s="123">
        <f>IF('Fertilizer Analysis'!C15=0,0,(B15/('Fertilizer Analysis'!C15/100)))</f>
        <v>0</v>
      </c>
      <c r="F15" s="123">
        <f>IF('Fertilizer Analysis'!G15=0,0,(B15/('Fertilizer Analysis'!G15/100)))</f>
        <v>0</v>
      </c>
      <c r="G15" s="123">
        <f>IF('Fertilizer Analysis'!H15=0,0,(B15/('Fertilizer Analysis'!H15/100)))</f>
        <v>0</v>
      </c>
      <c r="H15" s="123">
        <f>IF('Fertilizer Analysis'!I15=0,0,(B15/('Fertilizer Analysis'!I15/100)))</f>
        <v>0</v>
      </c>
      <c r="I15" s="123">
        <f>IF('Fertilizer Analysis'!J15=0,0,(B15/('Fertilizer Analysis'!J15/100)))</f>
        <v>0</v>
      </c>
      <c r="J15" s="123">
        <f>IF('Fertilizer Analysis'!K15=0,0,(B15/('Fertilizer Analysis'!K15/100)))</f>
        <v>0</v>
      </c>
      <c r="K15" s="123">
        <f>IF('Fertilizer Analysis'!L15=0,0,(B15/('Fertilizer Analysis'!L15/100)))</f>
        <v>0</v>
      </c>
      <c r="L15" s="123">
        <f>IF('Fertilizer Analysis'!M15=0,0,(B15/('Fertilizer Analysis'!M15/100)))</f>
        <v>0</v>
      </c>
      <c r="M15" s="123">
        <f>IF('Fertilizer Analysis'!N15=0,0,(B15/('Fertilizer Analysis'!N15/100)))</f>
        <v>0</v>
      </c>
      <c r="N15" s="123">
        <f>IF('Fertilizer Analysis'!O15=0,0,(B15/('Fertilizer Analysis'!O15/100)))</f>
        <v>0</v>
      </c>
      <c r="O15" s="123">
        <f>IF('Fertilizer Analysis'!P15=0,0,(B15/('Fertilizer Analysis'!P15/100)))</f>
        <v>0</v>
      </c>
      <c r="P15" s="123">
        <f>IF('Fertilizer Analysis'!Q15=0,0,(B15/('Fertilizer Analysis'!Q15/100)))</f>
        <v>0</v>
      </c>
      <c r="Q15" s="124">
        <f>IF('Fertilizer Analysis'!R15=0,0,(B15/('Fertilizer Analysis'!R15/100)))</f>
        <v>0</v>
      </c>
    </row>
    <row r="16" spans="1:17" s="44" customFormat="1" ht="12" x14ac:dyDescent="0.25">
      <c r="A16" s="102">
        <f>'Fertilizer Analysis'!A16</f>
        <v>0</v>
      </c>
      <c r="B16" s="121"/>
      <c r="C16" s="122">
        <f>'Nutrients Provided'!B16*B16</f>
        <v>0</v>
      </c>
      <c r="D16" s="123">
        <f>IF('Fertilizer Analysis'!B16=0,0,(B16/('Fertilizer Analysis'!B16/100)))</f>
        <v>0</v>
      </c>
      <c r="E16" s="123">
        <f>IF('Fertilizer Analysis'!C16=0,0,(B16/('Fertilizer Analysis'!C16/100)))</f>
        <v>0</v>
      </c>
      <c r="F16" s="123">
        <f>IF('Fertilizer Analysis'!G16=0,0,(B16/('Fertilizer Analysis'!G16/100)))</f>
        <v>0</v>
      </c>
      <c r="G16" s="123">
        <f>IF('Fertilizer Analysis'!H16=0,0,(B16/('Fertilizer Analysis'!H16/100)))</f>
        <v>0</v>
      </c>
      <c r="H16" s="123">
        <f>IF('Fertilizer Analysis'!I16=0,0,(B16/('Fertilizer Analysis'!I16/100)))</f>
        <v>0</v>
      </c>
      <c r="I16" s="123">
        <f>IF('Fertilizer Analysis'!J16=0,0,(B16/('Fertilizer Analysis'!J16/100)))</f>
        <v>0</v>
      </c>
      <c r="J16" s="123">
        <f>IF('Fertilizer Analysis'!K16=0,0,(B16/('Fertilizer Analysis'!K16/100)))</f>
        <v>0</v>
      </c>
      <c r="K16" s="123">
        <f>IF('Fertilizer Analysis'!L16=0,0,(B16/('Fertilizer Analysis'!L16/100)))</f>
        <v>0</v>
      </c>
      <c r="L16" s="123">
        <f>IF('Fertilizer Analysis'!M16=0,0,(B16/('Fertilizer Analysis'!M16/100)))</f>
        <v>0</v>
      </c>
      <c r="M16" s="123">
        <f>IF('Fertilizer Analysis'!N16=0,0,(B16/('Fertilizer Analysis'!N16/100)))</f>
        <v>0</v>
      </c>
      <c r="N16" s="123">
        <f>IF('Fertilizer Analysis'!O16=0,0,(B16/('Fertilizer Analysis'!O16/100)))</f>
        <v>0</v>
      </c>
      <c r="O16" s="123">
        <f>IF('Fertilizer Analysis'!P16=0,0,(B16/('Fertilizer Analysis'!P16/100)))</f>
        <v>0</v>
      </c>
      <c r="P16" s="123">
        <f>IF('Fertilizer Analysis'!Q16=0,0,(B16/('Fertilizer Analysis'!Q16/100)))</f>
        <v>0</v>
      </c>
      <c r="Q16" s="124">
        <f>IF('Fertilizer Analysis'!R16=0,0,(B16/('Fertilizer Analysis'!R16/100)))</f>
        <v>0</v>
      </c>
    </row>
    <row r="17" spans="1:17" s="44" customFormat="1" ht="12" x14ac:dyDescent="0.25">
      <c r="A17" s="120"/>
      <c r="B17" s="256" t="s">
        <v>137</v>
      </c>
      <c r="C17" s="257"/>
      <c r="D17" s="257"/>
      <c r="E17" s="257"/>
      <c r="F17" s="257"/>
      <c r="G17" s="257"/>
      <c r="H17" s="257"/>
      <c r="I17" s="257"/>
      <c r="J17" s="257"/>
      <c r="K17" s="257"/>
      <c r="L17" s="257"/>
      <c r="M17" s="257"/>
      <c r="N17" s="257"/>
      <c r="O17" s="257"/>
      <c r="P17" s="257"/>
      <c r="Q17" s="258"/>
    </row>
    <row r="18" spans="1:17" s="44" customFormat="1" ht="12" x14ac:dyDescent="0.25">
      <c r="A18" s="102" t="str">
        <f>'Fertilizer Analysis'!A18</f>
        <v>Triple super phosphate (0-40-0)</v>
      </c>
      <c r="B18" s="121"/>
      <c r="C18" s="122">
        <f>'Nutrients Provided'!B18*B18</f>
        <v>0</v>
      </c>
      <c r="D18" s="123">
        <f>IF('Fertilizer Analysis'!B18=0,0,(B18/('Fertilizer Analysis'!B18/100)))</f>
        <v>0</v>
      </c>
      <c r="E18" s="123" t="s">
        <v>35</v>
      </c>
      <c r="F18" s="123">
        <f>IF('Fertilizer Analysis'!G18=0,0,(B18/('Fertilizer Analysis'!G18/100)))</f>
        <v>0</v>
      </c>
      <c r="G18" s="123">
        <f>IF('Fertilizer Analysis'!H18=0,0,(B18/('Fertilizer Analysis'!H18/100)))</f>
        <v>0</v>
      </c>
      <c r="H18" s="123">
        <f>IF('Fertilizer Analysis'!I18=0,0,(B18/('Fertilizer Analysis'!I18/100)))</f>
        <v>0</v>
      </c>
      <c r="I18" s="123">
        <f>IF('Fertilizer Analysis'!J18=0,0,(B18/('Fertilizer Analysis'!J18/100)))</f>
        <v>0</v>
      </c>
      <c r="J18" s="123">
        <f>IF('Fertilizer Analysis'!K18=0,0,(B18/('Fertilizer Analysis'!K18/100)))</f>
        <v>0</v>
      </c>
      <c r="K18" s="123">
        <f>IF('Fertilizer Analysis'!L18=0,0,(B18/('Fertilizer Analysis'!L18/100)))</f>
        <v>0</v>
      </c>
      <c r="L18" s="123">
        <f>IF('Fertilizer Analysis'!M18=0,0,(B18/('Fertilizer Analysis'!M18/100)))</f>
        <v>0</v>
      </c>
      <c r="M18" s="123">
        <f>IF('Fertilizer Analysis'!N18=0,0,(B18/('Fertilizer Analysis'!N18/100)))</f>
        <v>0</v>
      </c>
      <c r="N18" s="123">
        <f>IF('Fertilizer Analysis'!O18=0,0,(B18/('Fertilizer Analysis'!O18/100)))</f>
        <v>0</v>
      </c>
      <c r="O18" s="123">
        <f>IF('Fertilizer Analysis'!P18=0,0,(B18/('Fertilizer Analysis'!P18/100)))</f>
        <v>0</v>
      </c>
      <c r="P18" s="123">
        <f>IF('Fertilizer Analysis'!Q18=0,0,(B18/('Fertilizer Analysis'!Q18/100)))</f>
        <v>0</v>
      </c>
      <c r="Q18" s="124">
        <f>IF('Fertilizer Analysis'!R18=0,0,(B18/('Fertilizer Analysis'!R18/100)))</f>
        <v>0</v>
      </c>
    </row>
    <row r="19" spans="1:17" s="44" customFormat="1" ht="12" x14ac:dyDescent="0.25">
      <c r="A19" s="102" t="str">
        <f>'Fertilizer Analysis'!A19</f>
        <v>Urea (46-0-0)</v>
      </c>
      <c r="B19" s="121"/>
      <c r="C19" s="122">
        <f>'Nutrients Provided'!B19*B19</f>
        <v>0</v>
      </c>
      <c r="D19" s="123">
        <f>IF('Fertilizer Analysis'!B19=0,0,(B19/('Fertilizer Analysis'!B19/100)))</f>
        <v>0</v>
      </c>
      <c r="E19" s="123" t="s">
        <v>35</v>
      </c>
      <c r="F19" s="123">
        <f>IF('Fertilizer Analysis'!G19=0,0,(B19/('Fertilizer Analysis'!G19/100)))</f>
        <v>0</v>
      </c>
      <c r="G19" s="123">
        <f>IF('Fertilizer Analysis'!H19=0,0,(B19/('Fertilizer Analysis'!H19/100)))</f>
        <v>0</v>
      </c>
      <c r="H19" s="123">
        <f>IF('Fertilizer Analysis'!I19=0,0,(B19/('Fertilizer Analysis'!I19/100)))</f>
        <v>0</v>
      </c>
      <c r="I19" s="123">
        <f>IF('Fertilizer Analysis'!J19=0,0,(B19/('Fertilizer Analysis'!J19/100)))</f>
        <v>0</v>
      </c>
      <c r="J19" s="123">
        <f>IF('Fertilizer Analysis'!K19=0,0,(B19/('Fertilizer Analysis'!K19/100)))</f>
        <v>0</v>
      </c>
      <c r="K19" s="123">
        <f>IF('Fertilizer Analysis'!L19=0,0,(B19/('Fertilizer Analysis'!L19/100)))</f>
        <v>0</v>
      </c>
      <c r="L19" s="123">
        <f>IF('Fertilizer Analysis'!M19=0,0,(B19/('Fertilizer Analysis'!M19/100)))</f>
        <v>0</v>
      </c>
      <c r="M19" s="123">
        <f>IF('Fertilizer Analysis'!N19=0,0,(B19/('Fertilizer Analysis'!N19/100)))</f>
        <v>0</v>
      </c>
      <c r="N19" s="123">
        <f>IF('Fertilizer Analysis'!O19=0,0,(B19/('Fertilizer Analysis'!O19/100)))</f>
        <v>0</v>
      </c>
      <c r="O19" s="123">
        <f>IF('Fertilizer Analysis'!P19=0,0,(B19/('Fertilizer Analysis'!P19/100)))</f>
        <v>0</v>
      </c>
      <c r="P19" s="123">
        <f>IF('Fertilizer Analysis'!Q19=0,0,(B19/('Fertilizer Analysis'!Q19/100)))</f>
        <v>0</v>
      </c>
      <c r="Q19" s="124">
        <f>IF('Fertilizer Analysis'!R19=0,0,(B19/('Fertilizer Analysis'!R19/100)))</f>
        <v>0</v>
      </c>
    </row>
    <row r="20" spans="1:17" s="44" customFormat="1" ht="12" x14ac:dyDescent="0.25">
      <c r="A20" s="102">
        <f>'Fertilizer Analysis'!A20</f>
        <v>0</v>
      </c>
      <c r="B20" s="121"/>
      <c r="C20" s="122">
        <f>'Nutrients Provided'!B20*B20</f>
        <v>0</v>
      </c>
      <c r="D20" s="123">
        <f>IF('Fertilizer Analysis'!B20=0,0,(B20/('Fertilizer Analysis'!B20/100)))</f>
        <v>0</v>
      </c>
      <c r="E20" s="123" t="s">
        <v>35</v>
      </c>
      <c r="F20" s="123">
        <f>IF('Fertilizer Analysis'!G20=0,0,(B20/('Fertilizer Analysis'!G20/100)))</f>
        <v>0</v>
      </c>
      <c r="G20" s="123">
        <f>IF('Fertilizer Analysis'!H20=0,0,(B20/('Fertilizer Analysis'!H20/100)))</f>
        <v>0</v>
      </c>
      <c r="H20" s="123">
        <f>IF('Fertilizer Analysis'!I20=0,0,(B20/('Fertilizer Analysis'!I20/100)))</f>
        <v>0</v>
      </c>
      <c r="I20" s="123">
        <f>IF('Fertilizer Analysis'!J20=0,0,(B20/('Fertilizer Analysis'!J20/100)))</f>
        <v>0</v>
      </c>
      <c r="J20" s="123">
        <f>IF('Fertilizer Analysis'!K20=0,0,(B20/('Fertilizer Analysis'!K20/100)))</f>
        <v>0</v>
      </c>
      <c r="K20" s="123">
        <f>IF('Fertilizer Analysis'!L20=0,0,(B20/('Fertilizer Analysis'!L20/100)))</f>
        <v>0</v>
      </c>
      <c r="L20" s="123">
        <f>IF('Fertilizer Analysis'!M20=0,0,(B20/('Fertilizer Analysis'!M20/100)))</f>
        <v>0</v>
      </c>
      <c r="M20" s="123">
        <f>IF('Fertilizer Analysis'!N20=0,0,(B20/('Fertilizer Analysis'!N20/100)))</f>
        <v>0</v>
      </c>
      <c r="N20" s="123">
        <f>IF('Fertilizer Analysis'!O20=0,0,(B20/('Fertilizer Analysis'!O20/100)))</f>
        <v>0</v>
      </c>
      <c r="O20" s="123">
        <f>IF('Fertilizer Analysis'!P20=0,0,(B20/('Fertilizer Analysis'!P20/100)))</f>
        <v>0</v>
      </c>
      <c r="P20" s="123">
        <f>IF('Fertilizer Analysis'!Q20=0,0,(B20/('Fertilizer Analysis'!Q20/100)))</f>
        <v>0</v>
      </c>
      <c r="Q20" s="124">
        <f>IF('Fertilizer Analysis'!R20=0,0,(B20/('Fertilizer Analysis'!R20/100)))</f>
        <v>0</v>
      </c>
    </row>
    <row r="21" spans="1:17" s="44" customFormat="1" ht="12" x14ac:dyDescent="0.25">
      <c r="A21" s="102">
        <f>'Fertilizer Analysis'!A21</f>
        <v>0</v>
      </c>
      <c r="B21" s="121"/>
      <c r="C21" s="122">
        <f>'Nutrients Provided'!B21*B21</f>
        <v>0</v>
      </c>
      <c r="D21" s="123">
        <f>IF('Fertilizer Analysis'!B21=0,0,(B21/('Fertilizer Analysis'!B21/100)))</f>
        <v>0</v>
      </c>
      <c r="E21" s="123" t="s">
        <v>35</v>
      </c>
      <c r="F21" s="123">
        <f>IF('Fertilizer Analysis'!G21=0,0,(B21/('Fertilizer Analysis'!G21/100)))</f>
        <v>0</v>
      </c>
      <c r="G21" s="123">
        <f>IF('Fertilizer Analysis'!H21=0,0,(B21/('Fertilizer Analysis'!H21/100)))</f>
        <v>0</v>
      </c>
      <c r="H21" s="123">
        <f>IF('Fertilizer Analysis'!I21=0,0,(B21/('Fertilizer Analysis'!I21/100)))</f>
        <v>0</v>
      </c>
      <c r="I21" s="123">
        <f>IF('Fertilizer Analysis'!J21=0,0,(B21/('Fertilizer Analysis'!J21/100)))</f>
        <v>0</v>
      </c>
      <c r="J21" s="123">
        <f>IF('Fertilizer Analysis'!K21=0,0,(B21/('Fertilizer Analysis'!K21/100)))</f>
        <v>0</v>
      </c>
      <c r="K21" s="123">
        <f>IF('Fertilizer Analysis'!L21=0,0,(B21/('Fertilizer Analysis'!L21/100)))</f>
        <v>0</v>
      </c>
      <c r="L21" s="123">
        <f>IF('Fertilizer Analysis'!M21=0,0,(B21/('Fertilizer Analysis'!M21/100)))</f>
        <v>0</v>
      </c>
      <c r="M21" s="123">
        <f>IF('Fertilizer Analysis'!N21=0,0,(B21/('Fertilizer Analysis'!N21/100)))</f>
        <v>0</v>
      </c>
      <c r="N21" s="123">
        <f>IF('Fertilizer Analysis'!O21=0,0,(B21/('Fertilizer Analysis'!O21/100)))</f>
        <v>0</v>
      </c>
      <c r="O21" s="123">
        <f>IF('Fertilizer Analysis'!P21=0,0,(B21/('Fertilizer Analysis'!P21/100)))</f>
        <v>0</v>
      </c>
      <c r="P21" s="123">
        <f>IF('Fertilizer Analysis'!Q21=0,0,(B21/('Fertilizer Analysis'!Q21/100)))</f>
        <v>0</v>
      </c>
      <c r="Q21" s="124">
        <f>IF('Fertilizer Analysis'!R21=0,0,(B21/('Fertilizer Analysis'!R21/100)))</f>
        <v>0</v>
      </c>
    </row>
    <row r="22" spans="1:17" s="44" customFormat="1" ht="12" x14ac:dyDescent="0.25">
      <c r="A22" s="259" t="s">
        <v>97</v>
      </c>
      <c r="B22" s="260"/>
      <c r="C22" s="122">
        <f>'Your Costs'!D79</f>
        <v>0</v>
      </c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4"/>
    </row>
    <row r="23" spans="1:17" s="44" customFormat="1" ht="12" x14ac:dyDescent="0.25">
      <c r="A23" s="259" t="s">
        <v>99</v>
      </c>
      <c r="B23" s="260"/>
      <c r="C23" s="122">
        <f>SUM(C5:C22)</f>
        <v>0</v>
      </c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4"/>
    </row>
    <row r="24" spans="1:17" s="54" customFormat="1" ht="13.8" x14ac:dyDescent="0.25">
      <c r="A24" s="125"/>
      <c r="B24" s="261" t="s">
        <v>117</v>
      </c>
      <c r="C24" s="262"/>
      <c r="D24" s="262"/>
      <c r="E24" s="262"/>
      <c r="F24" s="262"/>
      <c r="G24" s="262"/>
      <c r="H24" s="262"/>
      <c r="I24" s="262"/>
      <c r="J24" s="262"/>
      <c r="K24" s="262"/>
      <c r="L24" s="262"/>
      <c r="M24" s="262"/>
      <c r="N24" s="262"/>
      <c r="O24" s="262"/>
      <c r="P24" s="262"/>
      <c r="Q24" s="263"/>
    </row>
    <row r="25" spans="1:17" s="44" customFormat="1" ht="12" x14ac:dyDescent="0.25">
      <c r="A25" s="102" t="str">
        <f>'Fertilizer Analysis'!A23</f>
        <v>Composted manure (1.5-0.5-0.5)</v>
      </c>
      <c r="B25" s="121"/>
      <c r="C25" s="122">
        <f>'Nutrients Provided'!B23*B25</f>
        <v>0</v>
      </c>
      <c r="D25" s="123">
        <f>IF('Fertilizer Analysis'!B23=0,0,(B25/('Fertilizer Analysis'!B23/100)))</f>
        <v>0</v>
      </c>
      <c r="E25" s="123">
        <f>IF('Fertilizer Analysis'!C23=0,0,(B25/('Fertilizer Analysis'!C23/100)))</f>
        <v>0</v>
      </c>
      <c r="F25" s="123">
        <f>IF('Fertilizer Analysis'!G23=0,0,(B25/('Fertilizer Analysis'!G23/100)))</f>
        <v>0</v>
      </c>
      <c r="G25" s="123">
        <f>IF('Fertilizer Analysis'!H23=0,0,(B25/('Fertilizer Analysis'!H23/100)))</f>
        <v>0</v>
      </c>
      <c r="H25" s="123">
        <f>IF('Fertilizer Analysis'!I23=0,0,(B25/('Fertilizer Analysis'!I23/100)))</f>
        <v>0</v>
      </c>
      <c r="I25" s="123">
        <f>IF('Fertilizer Analysis'!J23=0,0,(B25/('Fertilizer Analysis'!J23/100)))</f>
        <v>0</v>
      </c>
      <c r="J25" s="123">
        <f>IF('Fertilizer Analysis'!K23=0,0,(B25/('Fertilizer Analysis'!K23/100)))</f>
        <v>0</v>
      </c>
      <c r="K25" s="123">
        <f>IF('Fertilizer Analysis'!L23=0,0,(B25/('Fertilizer Analysis'!L23/100)))</f>
        <v>0</v>
      </c>
      <c r="L25" s="123">
        <f>IF('Fertilizer Analysis'!M23=0,0,(B25/('Fertilizer Analysis'!M23/100)))</f>
        <v>0</v>
      </c>
      <c r="M25" s="123">
        <f>IF('Fertilizer Analysis'!N23=0,0,(B25/('Fertilizer Analysis'!N23/100)))</f>
        <v>0</v>
      </c>
      <c r="N25" s="123">
        <f>IF('Fertilizer Analysis'!O23=0,0,(B25/('Fertilizer Analysis'!O23/100)))</f>
        <v>0</v>
      </c>
      <c r="O25" s="123">
        <f>IF('Fertilizer Analysis'!P23=0,0,(B25/('Fertilizer Analysis'!P23/100)))</f>
        <v>0</v>
      </c>
      <c r="P25" s="123">
        <f>IF('Fertilizer Analysis'!Q23=0,0,(B25/('Fertilizer Analysis'!Q23/100)))</f>
        <v>0</v>
      </c>
      <c r="Q25" s="124">
        <f>IF('Fertilizer Analysis'!R23=0,0,(B25/('Fertilizer Analysis'!R23/100)))</f>
        <v>0</v>
      </c>
    </row>
    <row r="26" spans="1:17" s="44" customFormat="1" ht="12" x14ac:dyDescent="0.25">
      <c r="A26" s="102">
        <f>'Fertilizer Analysis'!A24</f>
        <v>0</v>
      </c>
      <c r="B26" s="121"/>
      <c r="C26" s="122">
        <f>'Nutrients Provided'!B24*B26</f>
        <v>0</v>
      </c>
      <c r="D26" s="123">
        <f>IF('Fertilizer Analysis'!B24=0,0,(B26/('Fertilizer Analysis'!B24/100)))</f>
        <v>0</v>
      </c>
      <c r="E26" s="123">
        <f>IF('Fertilizer Analysis'!C24=0,0,(B26/('Fertilizer Analysis'!C24/100)))</f>
        <v>0</v>
      </c>
      <c r="F26" s="123">
        <f>IF('Fertilizer Analysis'!G24=0,0,(B26/('Fertilizer Analysis'!G24/100)))</f>
        <v>0</v>
      </c>
      <c r="G26" s="123">
        <f>IF('Fertilizer Analysis'!H24=0,0,(B26/('Fertilizer Analysis'!H24/100)))</f>
        <v>0</v>
      </c>
      <c r="H26" s="123">
        <f>IF('Fertilizer Analysis'!I24=0,0,(B26/('Fertilizer Analysis'!I24/100)))</f>
        <v>0</v>
      </c>
      <c r="I26" s="123">
        <f>IF('Fertilizer Analysis'!J24=0,0,(B26/('Fertilizer Analysis'!J24/100)))</f>
        <v>0</v>
      </c>
      <c r="J26" s="123">
        <f>IF('Fertilizer Analysis'!K24=0,0,(B26/('Fertilizer Analysis'!K24/100)))</f>
        <v>0</v>
      </c>
      <c r="K26" s="123">
        <f>IF('Fertilizer Analysis'!L24=0,0,(B26/('Fertilizer Analysis'!L24/100)))</f>
        <v>0</v>
      </c>
      <c r="L26" s="123">
        <f>IF('Fertilizer Analysis'!M24=0,0,(B26/('Fertilizer Analysis'!M24/100)))</f>
        <v>0</v>
      </c>
      <c r="M26" s="123">
        <f>IF('Fertilizer Analysis'!N24=0,0,(B26/('Fertilizer Analysis'!N24/100)))</f>
        <v>0</v>
      </c>
      <c r="N26" s="123">
        <f>IF('Fertilizer Analysis'!O24=0,0,(B26/('Fertilizer Analysis'!O24/100)))</f>
        <v>0</v>
      </c>
      <c r="O26" s="123">
        <f>IF('Fertilizer Analysis'!P24=0,0,(B26/('Fertilizer Analysis'!P24/100)))</f>
        <v>0</v>
      </c>
      <c r="P26" s="123">
        <f>IF('Fertilizer Analysis'!Q24=0,0,(B26/('Fertilizer Analysis'!Q24/100)))</f>
        <v>0</v>
      </c>
      <c r="Q26" s="124">
        <f>IF('Fertilizer Analysis'!R24=0,0,(B26/('Fertilizer Analysis'!R24/100)))</f>
        <v>0</v>
      </c>
    </row>
    <row r="27" spans="1:17" s="44" customFormat="1" ht="12" x14ac:dyDescent="0.25">
      <c r="A27" s="102">
        <f>'Fertilizer Analysis'!A25</f>
        <v>0</v>
      </c>
      <c r="B27" s="121"/>
      <c r="C27" s="122">
        <f>'Nutrients Provided'!B25*B27</f>
        <v>0</v>
      </c>
      <c r="D27" s="123">
        <f>IF('Fertilizer Analysis'!B25=0,0,(B27/('Fertilizer Analysis'!B25/100)))</f>
        <v>0</v>
      </c>
      <c r="E27" s="123">
        <f>IF('Fertilizer Analysis'!C25=0,0,(B27/('Fertilizer Analysis'!C25/100)))</f>
        <v>0</v>
      </c>
      <c r="F27" s="123">
        <f>IF('Fertilizer Analysis'!G25=0,0,(B27/('Fertilizer Analysis'!G25/100)))</f>
        <v>0</v>
      </c>
      <c r="G27" s="123">
        <f>IF('Fertilizer Analysis'!H25=0,0,(B27/('Fertilizer Analysis'!H25/100)))</f>
        <v>0</v>
      </c>
      <c r="H27" s="123">
        <f>IF('Fertilizer Analysis'!I25=0,0,(B27/('Fertilizer Analysis'!I25/100)))</f>
        <v>0</v>
      </c>
      <c r="I27" s="123">
        <f>IF('Fertilizer Analysis'!J25=0,0,(B27/('Fertilizer Analysis'!J25/100)))</f>
        <v>0</v>
      </c>
      <c r="J27" s="123">
        <f>IF('Fertilizer Analysis'!K25=0,0,(B27/('Fertilizer Analysis'!K25/100)))</f>
        <v>0</v>
      </c>
      <c r="K27" s="123">
        <f>IF('Fertilizer Analysis'!L25=0,0,(B27/('Fertilizer Analysis'!L25/100)))</f>
        <v>0</v>
      </c>
      <c r="L27" s="123">
        <f>IF('Fertilizer Analysis'!M25=0,0,(B27/('Fertilizer Analysis'!M25/100)))</f>
        <v>0</v>
      </c>
      <c r="M27" s="123">
        <f>IF('Fertilizer Analysis'!N25=0,0,(B27/('Fertilizer Analysis'!N25/100)))</f>
        <v>0</v>
      </c>
      <c r="N27" s="123">
        <f>IF('Fertilizer Analysis'!O25=0,0,(B27/('Fertilizer Analysis'!O25/100)))</f>
        <v>0</v>
      </c>
      <c r="O27" s="123">
        <f>IF('Fertilizer Analysis'!P25=0,0,(B27/('Fertilizer Analysis'!P25/100)))</f>
        <v>0</v>
      </c>
      <c r="P27" s="123">
        <f>IF('Fertilizer Analysis'!Q25=0,0,(B27/('Fertilizer Analysis'!Q25/100)))</f>
        <v>0</v>
      </c>
      <c r="Q27" s="124">
        <f>IF('Fertilizer Analysis'!R25=0,0,(B27/('Fertilizer Analysis'!R25/100)))</f>
        <v>0</v>
      </c>
    </row>
    <row r="28" spans="1:17" s="44" customFormat="1" ht="12" x14ac:dyDescent="0.25">
      <c r="A28" s="102" t="s">
        <v>98</v>
      </c>
      <c r="B28" s="126"/>
      <c r="C28" s="122">
        <f>'Your Costs'!G79</f>
        <v>0</v>
      </c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4"/>
    </row>
    <row r="29" spans="1:17" s="44" customFormat="1" ht="12" customHeight="1" x14ac:dyDescent="0.25">
      <c r="A29" s="102" t="s">
        <v>101</v>
      </c>
      <c r="B29" s="126"/>
      <c r="C29" s="122">
        <f>SUM(C25:C28)</f>
        <v>0</v>
      </c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4"/>
    </row>
    <row r="30" spans="1:17" s="44" customFormat="1" ht="14.25" customHeight="1" x14ac:dyDescent="0.25">
      <c r="A30" s="249" t="s">
        <v>96</v>
      </c>
      <c r="B30" s="250"/>
      <c r="C30" s="122">
        <f>C23+C29</f>
        <v>0</v>
      </c>
      <c r="D30" s="122"/>
      <c r="E30" s="122"/>
      <c r="F30" s="123"/>
      <c r="G30" s="123"/>
      <c r="H30" s="127"/>
      <c r="I30" s="128"/>
      <c r="J30" s="128"/>
      <c r="K30" s="128"/>
      <c r="L30" s="128"/>
      <c r="M30" s="128"/>
      <c r="N30" s="129"/>
      <c r="O30" s="130"/>
      <c r="P30" s="130"/>
      <c r="Q30" s="131"/>
    </row>
    <row r="31" spans="1:17" s="44" customFormat="1" ht="24" x14ac:dyDescent="0.25">
      <c r="A31" s="132" t="s">
        <v>108</v>
      </c>
      <c r="B31" s="133"/>
      <c r="C31" s="133"/>
      <c r="D31" s="134"/>
      <c r="E31" s="134"/>
      <c r="F31" s="134"/>
      <c r="G31" s="135" t="s">
        <v>179</v>
      </c>
      <c r="H31" s="134"/>
      <c r="I31" s="134"/>
      <c r="J31" s="134"/>
      <c r="K31" s="134"/>
      <c r="L31" s="134"/>
      <c r="M31" s="134"/>
      <c r="N31" s="134"/>
      <c r="O31" s="134"/>
      <c r="P31" s="134"/>
      <c r="Q31" s="136"/>
    </row>
    <row r="32" spans="1:17" s="44" customFormat="1" ht="12" x14ac:dyDescent="0.25">
      <c r="A32" s="102">
        <f>'Cover Crop Analysis'!A5</f>
        <v>0</v>
      </c>
      <c r="B32" s="122"/>
      <c r="C32" s="122">
        <f>'Your Costs'!D68</f>
        <v>0</v>
      </c>
      <c r="D32" s="123">
        <f>IF('Cover Crop Analysis'!I5=0,0,IF('Cover Crop Analysis'!I5&gt;0,C32/'Cover Crop Analysis'!I5))</f>
        <v>0</v>
      </c>
      <c r="E32" s="123">
        <f>IF('Cover Crop Analysis'!H5=0,0,IF('Cover Crop Analysis'!H5&gt;0,C32/'Cover Crop Analysis'!H5))</f>
        <v>0</v>
      </c>
      <c r="F32" s="123"/>
      <c r="G32" s="123">
        <f>IF('Cover Crop Analysis'!K5&lt;0,$G$39,IF('Cover Crop Analysis'!K5=0,0,IF('Cover Crop Analysis'!K5&gt;0,C32/'Cover Crop Analysis'!K5)))</f>
        <v>0</v>
      </c>
      <c r="H32" s="123"/>
      <c r="I32" s="123"/>
      <c r="J32" s="123"/>
      <c r="K32" s="123"/>
      <c r="L32" s="123"/>
      <c r="M32" s="123"/>
      <c r="N32" s="123"/>
      <c r="O32" s="123"/>
      <c r="P32" s="123"/>
      <c r="Q32" s="124"/>
    </row>
    <row r="33" spans="1:17" s="44" customFormat="1" ht="12" x14ac:dyDescent="0.25">
      <c r="A33" s="102">
        <f>'Cover Crop Analysis'!A6</f>
        <v>0</v>
      </c>
      <c r="B33" s="122"/>
      <c r="C33" s="122">
        <f>'Your Costs'!G68</f>
        <v>0</v>
      </c>
      <c r="D33" s="123">
        <f>IF('Cover Crop Analysis'!I6=0,0,IF('Cover Crop Analysis'!I6&gt;0,C33/'Cover Crop Analysis'!I6))</f>
        <v>0</v>
      </c>
      <c r="E33" s="123">
        <f>IF('Cover Crop Analysis'!H6=0,0,IF('Cover Crop Analysis'!H6&gt;0,C33/'Cover Crop Analysis'!H6))</f>
        <v>0</v>
      </c>
      <c r="F33" s="123"/>
      <c r="G33" s="123">
        <f>IF('Cover Crop Analysis'!K6&lt;0,$G$39,IF('Cover Crop Analysis'!K6=0,0,IF('Cover Crop Analysis'!K6&gt;0,C33/'Cover Crop Analysis'!K6)))</f>
        <v>0</v>
      </c>
      <c r="H33" s="123"/>
      <c r="I33" s="123"/>
      <c r="J33" s="123"/>
      <c r="K33" s="123"/>
      <c r="L33" s="123"/>
      <c r="M33" s="123"/>
      <c r="N33" s="123"/>
      <c r="O33" s="123"/>
      <c r="P33" s="123"/>
      <c r="Q33" s="124"/>
    </row>
    <row r="34" spans="1:17" s="44" customFormat="1" ht="12" x14ac:dyDescent="0.25">
      <c r="A34" s="102">
        <f>'Cover Crop Analysis'!A7</f>
        <v>0</v>
      </c>
      <c r="B34" s="122"/>
      <c r="C34" s="122">
        <f>'Your Costs'!J68</f>
        <v>0</v>
      </c>
      <c r="D34" s="123">
        <f>IF('Cover Crop Analysis'!I7=0,0,IF('Cover Crop Analysis'!I7&gt;0,C34/'Cover Crop Analysis'!I7))</f>
        <v>0</v>
      </c>
      <c r="E34" s="123">
        <f>IF('Cover Crop Analysis'!H7=0,0,IF('Cover Crop Analysis'!H7&gt;0,C34/'Cover Crop Analysis'!H7))</f>
        <v>0</v>
      </c>
      <c r="F34" s="123"/>
      <c r="G34" s="123">
        <f>IF('Cover Crop Analysis'!K7&lt;0,$G$39,IF('Cover Crop Analysis'!K7=0,0,IF('Cover Crop Analysis'!K7&gt;0,C34/'Cover Crop Analysis'!K7)))</f>
        <v>0</v>
      </c>
      <c r="H34" s="123"/>
      <c r="I34" s="123"/>
      <c r="J34" s="123"/>
      <c r="K34" s="123"/>
      <c r="L34" s="123"/>
      <c r="M34" s="123"/>
      <c r="N34" s="123"/>
      <c r="O34" s="123"/>
      <c r="P34" s="123"/>
      <c r="Q34" s="124"/>
    </row>
    <row r="35" spans="1:17" s="44" customFormat="1" ht="12" x14ac:dyDescent="0.25">
      <c r="A35" s="72"/>
      <c r="B35" s="76"/>
      <c r="C35" s="76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9"/>
    </row>
    <row r="36" spans="1:17" s="44" customFormat="1" thickBot="1" x14ac:dyDescent="0.3">
      <c r="A36" s="73" t="s">
        <v>158</v>
      </c>
      <c r="B36" s="245" t="s">
        <v>19</v>
      </c>
      <c r="C36" s="245"/>
      <c r="D36" s="245"/>
      <c r="E36" s="245"/>
      <c r="F36" s="245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5"/>
    </row>
    <row r="37" spans="1:17" s="44" customFormat="1" ht="12" x14ac:dyDescent="0.25">
      <c r="A37" s="62" t="s">
        <v>176</v>
      </c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</row>
    <row r="38" spans="1:17" s="44" customFormat="1" ht="11.4" x14ac:dyDescent="0.2"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</row>
    <row r="39" spans="1:17" s="44" customFormat="1" ht="12" hidden="1" x14ac:dyDescent="0.25">
      <c r="B39" s="55"/>
      <c r="C39" s="55"/>
      <c r="D39" s="55"/>
      <c r="E39" s="55"/>
      <c r="F39" s="55"/>
      <c r="G39" s="56" t="s">
        <v>149</v>
      </c>
      <c r="H39" s="55"/>
      <c r="I39" s="55"/>
      <c r="J39" s="55"/>
      <c r="K39" s="55"/>
      <c r="L39" s="55"/>
      <c r="M39" s="55"/>
      <c r="N39" s="55"/>
      <c r="O39" s="55"/>
      <c r="P39" s="55"/>
      <c r="Q39" s="55"/>
    </row>
    <row r="40" spans="1:17" s="44" customFormat="1" ht="11.4" x14ac:dyDescent="0.2"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</row>
    <row r="41" spans="1:17" x14ac:dyDescent="0.2">
      <c r="B41" s="48"/>
    </row>
    <row r="42" spans="1:17" x14ac:dyDescent="0.2">
      <c r="B42" s="48"/>
    </row>
    <row r="43" spans="1:17" x14ac:dyDescent="0.2">
      <c r="B43" s="48"/>
    </row>
    <row r="44" spans="1:17" x14ac:dyDescent="0.2">
      <c r="B44" s="48"/>
    </row>
    <row r="45" spans="1:17" x14ac:dyDescent="0.2">
      <c r="B45" s="48"/>
    </row>
    <row r="46" spans="1:17" x14ac:dyDescent="0.2">
      <c r="B46" s="48"/>
    </row>
    <row r="47" spans="1:17" x14ac:dyDescent="0.2">
      <c r="B47" s="48"/>
    </row>
    <row r="48" spans="1:17" x14ac:dyDescent="0.2">
      <c r="B48" s="48"/>
    </row>
    <row r="49" spans="2:2" x14ac:dyDescent="0.2">
      <c r="B49" s="48"/>
    </row>
    <row r="50" spans="2:2" x14ac:dyDescent="0.2">
      <c r="B50" s="48"/>
    </row>
    <row r="51" spans="2:2" x14ac:dyDescent="0.2">
      <c r="B51" s="48"/>
    </row>
    <row r="52" spans="2:2" x14ac:dyDescent="0.2">
      <c r="B52" s="48"/>
    </row>
    <row r="53" spans="2:2" x14ac:dyDescent="0.2">
      <c r="B53" s="48"/>
    </row>
    <row r="54" spans="2:2" x14ac:dyDescent="0.2">
      <c r="B54" s="48"/>
    </row>
    <row r="55" spans="2:2" x14ac:dyDescent="0.2">
      <c r="B55" s="48"/>
    </row>
    <row r="56" spans="2:2" x14ac:dyDescent="0.2">
      <c r="B56" s="48"/>
    </row>
    <row r="57" spans="2:2" x14ac:dyDescent="0.2">
      <c r="B57" s="48"/>
    </row>
    <row r="58" spans="2:2" x14ac:dyDescent="0.2">
      <c r="B58" s="48"/>
    </row>
    <row r="59" spans="2:2" x14ac:dyDescent="0.2">
      <c r="B59" s="48"/>
    </row>
    <row r="60" spans="2:2" x14ac:dyDescent="0.2">
      <c r="B60" s="48"/>
    </row>
    <row r="61" spans="2:2" x14ac:dyDescent="0.2">
      <c r="B61" s="48"/>
    </row>
    <row r="62" spans="2:2" x14ac:dyDescent="0.2">
      <c r="B62" s="48"/>
    </row>
    <row r="63" spans="2:2" x14ac:dyDescent="0.2">
      <c r="B63" s="48"/>
    </row>
    <row r="64" spans="2:2" x14ac:dyDescent="0.2">
      <c r="B64" s="48"/>
    </row>
    <row r="65" spans="2:2" x14ac:dyDescent="0.2">
      <c r="B65" s="48"/>
    </row>
    <row r="66" spans="2:2" x14ac:dyDescent="0.2">
      <c r="B66" s="48"/>
    </row>
    <row r="67" spans="2:2" x14ac:dyDescent="0.2">
      <c r="B67" s="48"/>
    </row>
    <row r="68" spans="2:2" x14ac:dyDescent="0.2">
      <c r="B68" s="48"/>
    </row>
    <row r="69" spans="2:2" x14ac:dyDescent="0.2">
      <c r="B69" s="48"/>
    </row>
    <row r="70" spans="2:2" x14ac:dyDescent="0.2">
      <c r="B70" s="48"/>
    </row>
    <row r="71" spans="2:2" x14ac:dyDescent="0.2">
      <c r="B71" s="48"/>
    </row>
    <row r="72" spans="2:2" x14ac:dyDescent="0.2">
      <c r="B72" s="48"/>
    </row>
    <row r="73" spans="2:2" x14ac:dyDescent="0.2">
      <c r="B73" s="48"/>
    </row>
    <row r="74" spans="2:2" x14ac:dyDescent="0.2">
      <c r="B74" s="48"/>
    </row>
    <row r="75" spans="2:2" x14ac:dyDescent="0.2">
      <c r="B75" s="48"/>
    </row>
    <row r="76" spans="2:2" x14ac:dyDescent="0.2">
      <c r="B76" s="48"/>
    </row>
  </sheetData>
  <sheetProtection algorithmName="SHA-512" hashValue="tV9dfroFZfgFMq/j4xQjolyQmaUZZWr5pfDJ+KdgzfGQXTY8n7UwkQyzEZREjg6QMdCUcAtfuMA4+2BXB8KhrA==" saltValue="8iX395uc+/d46cOWRUx3AA==" spinCount="100000" sheet="1" selectLockedCells="1"/>
  <mergeCells count="10">
    <mergeCell ref="B36:F36"/>
    <mergeCell ref="B1:Q1"/>
    <mergeCell ref="A30:B30"/>
    <mergeCell ref="A1:A3"/>
    <mergeCell ref="B2:Q2"/>
    <mergeCell ref="B4:Q4"/>
    <mergeCell ref="B17:Q17"/>
    <mergeCell ref="A22:B22"/>
    <mergeCell ref="A23:B23"/>
    <mergeCell ref="B24:Q24"/>
  </mergeCells>
  <phoneticPr fontId="1" type="noConversion"/>
  <hyperlinks>
    <hyperlink ref="B36" r:id="rId1"/>
  </hyperlinks>
  <pageMargins left="0.32" right="0.21" top="1" bottom="1" header="0.5" footer="0.5"/>
  <pageSetup orientation="landscape" horizontalDpi="300" verticalDpi="300" r:id="rId2"/>
  <headerFooter alignWithMargins="0">
    <oddHeader>&amp;C&amp;A</oddHeader>
    <oddFooter>&amp;C&amp;F</oddFooter>
  </headerFooter>
  <rowBreaks count="1" manualBreakCount="1">
    <brk id="30" max="16383" man="1"/>
  </rowBreak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showGridLines="0" zoomScale="150" zoomScaleNormal="150" workbookViewId="0">
      <pane xSplit="2" ySplit="3" topLeftCell="C4" activePane="bottomRight" state="frozen"/>
      <selection pane="topRight" activeCell="C1" sqref="C1"/>
      <selection pane="bottomLeft" activeCell="A5" sqref="A5"/>
      <selection pane="bottomRight" activeCell="B5" sqref="B5"/>
    </sheetView>
  </sheetViews>
  <sheetFormatPr defaultColWidth="11" defaultRowHeight="12.6" x14ac:dyDescent="0.2"/>
  <cols>
    <col min="1" max="1" width="22" style="48" customWidth="1"/>
    <col min="2" max="2" width="8.453125" style="60" customWidth="1"/>
    <col min="3" max="4" width="6.453125" style="48" customWidth="1"/>
    <col min="5" max="6" width="7.7265625" style="61" customWidth="1"/>
    <col min="7" max="9" width="5.453125" style="61" customWidth="1"/>
    <col min="10" max="16" width="5.453125" style="48" customWidth="1"/>
    <col min="17" max="18" width="7.7265625" style="48" customWidth="1"/>
    <col min="19" max="20" width="11" style="48" customWidth="1"/>
    <col min="21" max="16384" width="11" style="48"/>
  </cols>
  <sheetData>
    <row r="1" spans="1:20" ht="13.2" x14ac:dyDescent="0.25">
      <c r="A1" s="278"/>
      <c r="B1" s="276" t="s">
        <v>184</v>
      </c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7"/>
    </row>
    <row r="2" spans="1:20" ht="13.2" x14ac:dyDescent="0.25">
      <c r="A2" s="279"/>
      <c r="B2" s="280" t="s">
        <v>206</v>
      </c>
      <c r="C2" s="281" t="s">
        <v>22</v>
      </c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2"/>
    </row>
    <row r="3" spans="1:20" s="44" customFormat="1" ht="37.799999999999997" x14ac:dyDescent="0.2">
      <c r="A3" s="279"/>
      <c r="B3" s="88" t="s">
        <v>207</v>
      </c>
      <c r="C3" s="88" t="s">
        <v>185</v>
      </c>
      <c r="D3" s="88" t="s">
        <v>186</v>
      </c>
      <c r="E3" s="137" t="s">
        <v>187</v>
      </c>
      <c r="F3" s="137" t="s">
        <v>179</v>
      </c>
      <c r="G3" s="137" t="s">
        <v>208</v>
      </c>
      <c r="H3" s="137" t="s">
        <v>209</v>
      </c>
      <c r="I3" s="137" t="s">
        <v>188</v>
      </c>
      <c r="J3" s="88" t="s">
        <v>189</v>
      </c>
      <c r="K3" s="88" t="s">
        <v>190</v>
      </c>
      <c r="L3" s="88" t="s">
        <v>191</v>
      </c>
      <c r="M3" s="88" t="s">
        <v>192</v>
      </c>
      <c r="N3" s="88" t="s">
        <v>193</v>
      </c>
      <c r="O3" s="88" t="s">
        <v>194</v>
      </c>
      <c r="P3" s="89" t="s">
        <v>195</v>
      </c>
      <c r="Q3" s="48"/>
      <c r="R3" s="48"/>
      <c r="S3" s="48"/>
      <c r="T3" s="48"/>
    </row>
    <row r="4" spans="1:20" s="44" customFormat="1" ht="12" x14ac:dyDescent="0.25">
      <c r="A4" s="125"/>
      <c r="B4" s="283" t="s">
        <v>136</v>
      </c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4"/>
    </row>
    <row r="5" spans="1:20" s="44" customFormat="1" ht="12" x14ac:dyDescent="0.25">
      <c r="A5" s="138" t="str">
        <f>'Fertilizer Analysis'!A5</f>
        <v>Blood meal (12.5-1.5-0.6)</v>
      </c>
      <c r="B5" s="101"/>
      <c r="C5" s="139">
        <f>'Fertilizer Analysis'!B5/100*B5</f>
        <v>0</v>
      </c>
      <c r="D5" s="140">
        <f>'Fertilizer Analysis'!C5/100*B5</f>
        <v>0</v>
      </c>
      <c r="E5" s="140">
        <f>'Fertilizer Analysis'!E5/100*C5</f>
        <v>0</v>
      </c>
      <c r="F5" s="140">
        <f>'Fertilizer Analysis'!F5/100*C5</f>
        <v>0</v>
      </c>
      <c r="G5" s="140">
        <f>B5*'Fertilizer Analysis'!I5/100</f>
        <v>0</v>
      </c>
      <c r="H5" s="140">
        <f>B5*'Fertilizer Analysis'!J5/100</f>
        <v>0</v>
      </c>
      <c r="I5" s="140">
        <f>B5*'Fertilizer Analysis'!K5/100</f>
        <v>0</v>
      </c>
      <c r="J5" s="140">
        <f>B5*'Fertilizer Analysis'!L5/100</f>
        <v>0</v>
      </c>
      <c r="K5" s="140">
        <f>B5*'Fertilizer Analysis'!M5/100</f>
        <v>0</v>
      </c>
      <c r="L5" s="140">
        <f>B5*'Fertilizer Analysis'!N5/100</f>
        <v>0</v>
      </c>
      <c r="M5" s="140">
        <f>B5*'Fertilizer Analysis'!O5/100</f>
        <v>0</v>
      </c>
      <c r="N5" s="140">
        <f>B5*'Fertilizer Analysis'!P5/100</f>
        <v>0</v>
      </c>
      <c r="O5" s="140">
        <f>B5*'Fertilizer Analysis'!Q5/100</f>
        <v>0</v>
      </c>
      <c r="P5" s="141">
        <f>B5*'Fertilizer Analysis'!R5/100</f>
        <v>0</v>
      </c>
    </row>
    <row r="6" spans="1:20" s="44" customFormat="1" ht="12" x14ac:dyDescent="0.25">
      <c r="A6" s="138" t="str">
        <f>'Fertilizer Analysis'!A6</f>
        <v>Bone meal (3-20-0.5)</v>
      </c>
      <c r="B6" s="101"/>
      <c r="C6" s="139">
        <f>'Fertilizer Analysis'!B6/100*B6</f>
        <v>0</v>
      </c>
      <c r="D6" s="140">
        <f>'Fertilizer Analysis'!C6/100*B6</f>
        <v>0</v>
      </c>
      <c r="E6" s="140">
        <f>'Fertilizer Analysis'!E6/100*C6</f>
        <v>0</v>
      </c>
      <c r="F6" s="140">
        <f>'Fertilizer Analysis'!F6/100*C6</f>
        <v>0</v>
      </c>
      <c r="G6" s="140">
        <f>B6*'Fertilizer Analysis'!I6/100</f>
        <v>0</v>
      </c>
      <c r="H6" s="140">
        <f>B6*'Fertilizer Analysis'!J6/100</f>
        <v>0</v>
      </c>
      <c r="I6" s="140">
        <f>B6*'Fertilizer Analysis'!K6/100</f>
        <v>0</v>
      </c>
      <c r="J6" s="140">
        <f>B6*'Fertilizer Analysis'!L6/100</f>
        <v>0</v>
      </c>
      <c r="K6" s="140">
        <f>B6*'Fertilizer Analysis'!M6/100</f>
        <v>0</v>
      </c>
      <c r="L6" s="140">
        <f>B6*'Fertilizer Analysis'!N6/100</f>
        <v>0</v>
      </c>
      <c r="M6" s="140">
        <f>B6*'Fertilizer Analysis'!O6/100</f>
        <v>0</v>
      </c>
      <c r="N6" s="140">
        <f>B6*'Fertilizer Analysis'!P6/100</f>
        <v>0</v>
      </c>
      <c r="O6" s="140">
        <f>B6*'Fertilizer Analysis'!Q6/100</f>
        <v>0</v>
      </c>
      <c r="P6" s="141">
        <f>B6*'Fertilizer Analysis'!R6/100</f>
        <v>0</v>
      </c>
    </row>
    <row r="7" spans="1:20" s="44" customFormat="1" ht="12" x14ac:dyDescent="0.25">
      <c r="A7" s="138" t="str">
        <f>'Fertilizer Analysis'!A7</f>
        <v>Chicken manure - dried (4-3-2)</v>
      </c>
      <c r="B7" s="101"/>
      <c r="C7" s="139">
        <f>'Fertilizer Analysis'!B7/100*B7</f>
        <v>0</v>
      </c>
      <c r="D7" s="140">
        <f>'Fertilizer Analysis'!C7/100*B7</f>
        <v>0</v>
      </c>
      <c r="E7" s="140">
        <f>'Fertilizer Analysis'!E7/100*C7</f>
        <v>0</v>
      </c>
      <c r="F7" s="140">
        <f>'Fertilizer Analysis'!F7/100*C7</f>
        <v>0</v>
      </c>
      <c r="G7" s="140">
        <f>B7*'Fertilizer Analysis'!I7/100</f>
        <v>0</v>
      </c>
      <c r="H7" s="140">
        <f>B7*'Fertilizer Analysis'!J7/100</f>
        <v>0</v>
      </c>
      <c r="I7" s="140">
        <f>B7*'Fertilizer Analysis'!K7/100</f>
        <v>0</v>
      </c>
      <c r="J7" s="140">
        <f>B7*'Fertilizer Analysis'!L7/100</f>
        <v>0</v>
      </c>
      <c r="K7" s="140">
        <f>B7*'Fertilizer Analysis'!M7/100</f>
        <v>0</v>
      </c>
      <c r="L7" s="140">
        <f>B7*'Fertilizer Analysis'!N7/100</f>
        <v>0</v>
      </c>
      <c r="M7" s="140">
        <f>B7*'Fertilizer Analysis'!O7/100</f>
        <v>0</v>
      </c>
      <c r="N7" s="140">
        <f>B7*'Fertilizer Analysis'!P7/100</f>
        <v>0</v>
      </c>
      <c r="O7" s="140">
        <f>B7*'Fertilizer Analysis'!Q7/100</f>
        <v>0</v>
      </c>
      <c r="P7" s="141">
        <f>B7*'Fertilizer Analysis'!R7/100</f>
        <v>0</v>
      </c>
    </row>
    <row r="8" spans="1:20" s="44" customFormat="1" ht="12" x14ac:dyDescent="0.25">
      <c r="A8" s="138" t="str">
        <f>'Fertilizer Analysis'!A8</f>
        <v>Feather meal (granulated) (13-0-0)</v>
      </c>
      <c r="B8" s="101"/>
      <c r="C8" s="139">
        <f>'Fertilizer Analysis'!B8/100*B8</f>
        <v>0</v>
      </c>
      <c r="D8" s="140">
        <f>'Fertilizer Analysis'!C8/100*B8</f>
        <v>0</v>
      </c>
      <c r="E8" s="140">
        <f>'Fertilizer Analysis'!E8/100*C8</f>
        <v>0</v>
      </c>
      <c r="F8" s="140">
        <f>'Fertilizer Analysis'!F8/100*C8</f>
        <v>0</v>
      </c>
      <c r="G8" s="140">
        <f>B8*'Fertilizer Analysis'!I8/100</f>
        <v>0</v>
      </c>
      <c r="H8" s="140">
        <f>B8*'Fertilizer Analysis'!J8/100</f>
        <v>0</v>
      </c>
      <c r="I8" s="140">
        <f>B8*'Fertilizer Analysis'!K8/100</f>
        <v>0</v>
      </c>
      <c r="J8" s="140">
        <f>B8*'Fertilizer Analysis'!L8/100</f>
        <v>0</v>
      </c>
      <c r="K8" s="140">
        <f>B8*'Fertilizer Analysis'!M8/100</f>
        <v>0</v>
      </c>
      <c r="L8" s="140">
        <f>B8*'Fertilizer Analysis'!N8/100</f>
        <v>0</v>
      </c>
      <c r="M8" s="140">
        <f>B8*'Fertilizer Analysis'!O8/100</f>
        <v>0</v>
      </c>
      <c r="N8" s="140">
        <f>B8*'Fertilizer Analysis'!P8/100</f>
        <v>0</v>
      </c>
      <c r="O8" s="140">
        <f>B8*'Fertilizer Analysis'!Q8/100</f>
        <v>0</v>
      </c>
      <c r="P8" s="141">
        <f>B8*'Fertilizer Analysis'!R8/100</f>
        <v>0</v>
      </c>
    </row>
    <row r="9" spans="1:20" s="44" customFormat="1" ht="12" x14ac:dyDescent="0.25">
      <c r="A9" s="138" t="str">
        <f>'Fertilizer Analysis'!A9</f>
        <v>Fish meal (10-6-2)</v>
      </c>
      <c r="B9" s="101"/>
      <c r="C9" s="139">
        <f>'Fertilizer Analysis'!B9/100*B9</f>
        <v>0</v>
      </c>
      <c r="D9" s="140">
        <f>'Fertilizer Analysis'!C9/100*B9</f>
        <v>0</v>
      </c>
      <c r="E9" s="140">
        <f>'Fertilizer Analysis'!E9/100*C9</f>
        <v>0</v>
      </c>
      <c r="F9" s="140">
        <f>'Fertilizer Analysis'!F9/100*C9</f>
        <v>0</v>
      </c>
      <c r="G9" s="140">
        <f>B9*'Fertilizer Analysis'!I9/100</f>
        <v>0</v>
      </c>
      <c r="H9" s="140">
        <f>B9*'Fertilizer Analysis'!J9/100</f>
        <v>0</v>
      </c>
      <c r="I9" s="140">
        <f>B9*'Fertilizer Analysis'!K9/100</f>
        <v>0</v>
      </c>
      <c r="J9" s="140">
        <f>B9*'Fertilizer Analysis'!L9/100</f>
        <v>0</v>
      </c>
      <c r="K9" s="140">
        <f>B9*'Fertilizer Analysis'!M9/100</f>
        <v>0</v>
      </c>
      <c r="L9" s="140">
        <f>B9*'Fertilizer Analysis'!N9/100</f>
        <v>0</v>
      </c>
      <c r="M9" s="140">
        <f>B9*'Fertilizer Analysis'!O9/100</f>
        <v>0</v>
      </c>
      <c r="N9" s="140">
        <f>B9*'Fertilizer Analysis'!P9/100</f>
        <v>0</v>
      </c>
      <c r="O9" s="140">
        <f>B9*'Fertilizer Analysis'!Q9/100</f>
        <v>0</v>
      </c>
      <c r="P9" s="141">
        <f>B9*'Fertilizer Analysis'!R9/100</f>
        <v>0</v>
      </c>
    </row>
    <row r="10" spans="1:20" s="44" customFormat="1" ht="12" x14ac:dyDescent="0.25">
      <c r="A10" s="138" t="str">
        <f>'Fertilizer Analysis'!A10</f>
        <v>Meat and bone meal (7-8-0)</v>
      </c>
      <c r="B10" s="101"/>
      <c r="C10" s="139">
        <f>'Fertilizer Analysis'!B10/100*B10</f>
        <v>0</v>
      </c>
      <c r="D10" s="140">
        <f>'Fertilizer Analysis'!C10/100*B10</f>
        <v>0</v>
      </c>
      <c r="E10" s="140">
        <f>'Fertilizer Analysis'!E10/100*C10</f>
        <v>0</v>
      </c>
      <c r="F10" s="140">
        <f>'Fertilizer Analysis'!F10/100*C10</f>
        <v>0</v>
      </c>
      <c r="G10" s="140">
        <f>B10*'Fertilizer Analysis'!I10/100</f>
        <v>0</v>
      </c>
      <c r="H10" s="140">
        <f>B10*'Fertilizer Analysis'!J10/100</f>
        <v>0</v>
      </c>
      <c r="I10" s="140">
        <f>B10*'Fertilizer Analysis'!K10/100</f>
        <v>0</v>
      </c>
      <c r="J10" s="140">
        <f>B10*'Fertilizer Analysis'!L10/100</f>
        <v>0</v>
      </c>
      <c r="K10" s="140">
        <f>B10*'Fertilizer Analysis'!M10/100</f>
        <v>0</v>
      </c>
      <c r="L10" s="140">
        <f>B10*'Fertilizer Analysis'!N10/100</f>
        <v>0</v>
      </c>
      <c r="M10" s="140">
        <f>B10*'Fertilizer Analysis'!O10/100</f>
        <v>0</v>
      </c>
      <c r="N10" s="140">
        <f>B10*'Fertilizer Analysis'!P10/100</f>
        <v>0</v>
      </c>
      <c r="O10" s="140">
        <f>B10*'Fertilizer Analysis'!Q10/100</f>
        <v>0</v>
      </c>
      <c r="P10" s="141">
        <f>B10*'Fertilizer Analysis'!R10/100</f>
        <v>0</v>
      </c>
    </row>
    <row r="11" spans="1:20" s="44" customFormat="1" ht="12" x14ac:dyDescent="0.25">
      <c r="A11" s="138" t="str">
        <f>'Fertilizer Analysis'!A11</f>
        <v>Muriate of potash (KCl) (0-0-60)</v>
      </c>
      <c r="B11" s="101"/>
      <c r="C11" s="139">
        <f>'Fertilizer Analysis'!B11/100*B11</f>
        <v>0</v>
      </c>
      <c r="D11" s="140">
        <f>'Fertilizer Analysis'!C11/100*B11</f>
        <v>0</v>
      </c>
      <c r="E11" s="140">
        <f>'Fertilizer Analysis'!E11/100*C11</f>
        <v>0</v>
      </c>
      <c r="F11" s="140">
        <f>'Fertilizer Analysis'!F11/100*C11</f>
        <v>0</v>
      </c>
      <c r="G11" s="140">
        <f>B11*'Fertilizer Analysis'!I11/100</f>
        <v>0</v>
      </c>
      <c r="H11" s="140">
        <f>B11*'Fertilizer Analysis'!J11/100</f>
        <v>0</v>
      </c>
      <c r="I11" s="140">
        <f>B11*'Fertilizer Analysis'!K11/100</f>
        <v>0</v>
      </c>
      <c r="J11" s="140">
        <f>B11*'Fertilizer Analysis'!L11/100</f>
        <v>0</v>
      </c>
      <c r="K11" s="140">
        <f>B11*'Fertilizer Analysis'!M11/100</f>
        <v>0</v>
      </c>
      <c r="L11" s="140">
        <f>B11*'Fertilizer Analysis'!N11/100</f>
        <v>0</v>
      </c>
      <c r="M11" s="140">
        <f>B11*'Fertilizer Analysis'!O11/100</f>
        <v>0</v>
      </c>
      <c r="N11" s="140">
        <f>B11*'Fertilizer Analysis'!P11/100</f>
        <v>0</v>
      </c>
      <c r="O11" s="140">
        <f>B11*'Fertilizer Analysis'!Q11/100</f>
        <v>0</v>
      </c>
      <c r="P11" s="141">
        <f>B11*'Fertilizer Analysis'!R11/100</f>
        <v>0</v>
      </c>
    </row>
    <row r="12" spans="1:20" s="44" customFormat="1" ht="12" x14ac:dyDescent="0.25">
      <c r="A12" s="138" t="str">
        <f>'Fertilizer Analysis'!A12</f>
        <v>Soy meal (6.5-1.5-2.4)</v>
      </c>
      <c r="B12" s="101"/>
      <c r="C12" s="139">
        <f>'Fertilizer Analysis'!B12/100*B12</f>
        <v>0</v>
      </c>
      <c r="D12" s="140">
        <f>'Fertilizer Analysis'!C12/100*B12</f>
        <v>0</v>
      </c>
      <c r="E12" s="140">
        <f>'Fertilizer Analysis'!E12/100*C12</f>
        <v>0</v>
      </c>
      <c r="F12" s="140">
        <f>'Fertilizer Analysis'!F12/100*C12</f>
        <v>0</v>
      </c>
      <c r="G12" s="140">
        <f>B12*'Fertilizer Analysis'!I12/100</f>
        <v>0</v>
      </c>
      <c r="H12" s="140">
        <f>B12*'Fertilizer Analysis'!J12/100</f>
        <v>0</v>
      </c>
      <c r="I12" s="140">
        <f>B12*'Fertilizer Analysis'!K12/100</f>
        <v>0</v>
      </c>
      <c r="J12" s="140">
        <f>B12*'Fertilizer Analysis'!L12/100</f>
        <v>0</v>
      </c>
      <c r="K12" s="140">
        <f>B12*'Fertilizer Analysis'!M12/100</f>
        <v>0</v>
      </c>
      <c r="L12" s="140">
        <f>B12*'Fertilizer Analysis'!N12/100</f>
        <v>0</v>
      </c>
      <c r="M12" s="140">
        <f>B12*'Fertilizer Analysis'!O12/100</f>
        <v>0</v>
      </c>
      <c r="N12" s="140">
        <f>B12*'Fertilizer Analysis'!P12/100</f>
        <v>0</v>
      </c>
      <c r="O12" s="140">
        <f>B12*'Fertilizer Analysis'!Q12/100</f>
        <v>0</v>
      </c>
      <c r="P12" s="141">
        <f>B12*'Fertilizer Analysis'!R12/100</f>
        <v>0</v>
      </c>
    </row>
    <row r="13" spans="1:20" s="44" customFormat="1" ht="12" x14ac:dyDescent="0.25">
      <c r="A13" s="138" t="str">
        <f>'Fertilizer Analysis'!A13</f>
        <v>Sulfate of potash (0-0-50)</v>
      </c>
      <c r="B13" s="101"/>
      <c r="C13" s="139">
        <f>'Fertilizer Analysis'!B13/100*B13</f>
        <v>0</v>
      </c>
      <c r="D13" s="140">
        <f>'Fertilizer Analysis'!C13/100*B13</f>
        <v>0</v>
      </c>
      <c r="E13" s="140">
        <f>'Fertilizer Analysis'!E13/100*C13</f>
        <v>0</v>
      </c>
      <c r="F13" s="140">
        <f>'Fertilizer Analysis'!F13/100*C13</f>
        <v>0</v>
      </c>
      <c r="G13" s="140">
        <f>B13*'Fertilizer Analysis'!I13/100</f>
        <v>0</v>
      </c>
      <c r="H13" s="140">
        <f>B13*'Fertilizer Analysis'!J13/100</f>
        <v>0</v>
      </c>
      <c r="I13" s="140">
        <f>B13*'Fertilizer Analysis'!K13/100</f>
        <v>0</v>
      </c>
      <c r="J13" s="140">
        <f>B13*'Fertilizer Analysis'!L13/100</f>
        <v>0</v>
      </c>
      <c r="K13" s="140">
        <f>B13*'Fertilizer Analysis'!M13/100</f>
        <v>0</v>
      </c>
      <c r="L13" s="140">
        <f>B13*'Fertilizer Analysis'!N13/100</f>
        <v>0</v>
      </c>
      <c r="M13" s="140">
        <f>B13*'Fertilizer Analysis'!O13/100</f>
        <v>0</v>
      </c>
      <c r="N13" s="140">
        <f>B13*'Fertilizer Analysis'!P13/100</f>
        <v>0</v>
      </c>
      <c r="O13" s="140">
        <f>B13*'Fertilizer Analysis'!Q13/100</f>
        <v>0</v>
      </c>
      <c r="P13" s="141">
        <f>B13*'Fertilizer Analysis'!R13/100</f>
        <v>0</v>
      </c>
    </row>
    <row r="14" spans="1:20" s="44" customFormat="1" ht="12" x14ac:dyDescent="0.25">
      <c r="A14" s="138" t="str">
        <f>'Fertilizer Analysis'!A14</f>
        <v>Sulfate of potash magnesia (0-0-22)</v>
      </c>
      <c r="B14" s="101"/>
      <c r="C14" s="139">
        <f>'Fertilizer Analysis'!B14/100*B14</f>
        <v>0</v>
      </c>
      <c r="D14" s="140">
        <f>'Fertilizer Analysis'!C14/100*B14</f>
        <v>0</v>
      </c>
      <c r="E14" s="140">
        <f>'Fertilizer Analysis'!E14/100*C14</f>
        <v>0</v>
      </c>
      <c r="F14" s="140">
        <f>'Fertilizer Analysis'!F14/100*C14</f>
        <v>0</v>
      </c>
      <c r="G14" s="140">
        <f>B14*'Fertilizer Analysis'!I14/100</f>
        <v>0</v>
      </c>
      <c r="H14" s="140">
        <f>B14*'Fertilizer Analysis'!J14/100</f>
        <v>0</v>
      </c>
      <c r="I14" s="140">
        <f>B14*'Fertilizer Analysis'!K14/100</f>
        <v>0</v>
      </c>
      <c r="J14" s="140">
        <f>B14*'Fertilizer Analysis'!L14/100</f>
        <v>0</v>
      </c>
      <c r="K14" s="140">
        <f>B14*'Fertilizer Analysis'!M14/100</f>
        <v>0</v>
      </c>
      <c r="L14" s="140">
        <f>B14*'Fertilizer Analysis'!N14/100</f>
        <v>0</v>
      </c>
      <c r="M14" s="140">
        <f>B14*'Fertilizer Analysis'!O14/100</f>
        <v>0</v>
      </c>
      <c r="N14" s="140">
        <f>B14*'Fertilizer Analysis'!P14/100</f>
        <v>0</v>
      </c>
      <c r="O14" s="140">
        <f>B14*'Fertilizer Analysis'!Q14/100</f>
        <v>0</v>
      </c>
      <c r="P14" s="141">
        <f>B14*'Fertilizer Analysis'!R14/100</f>
        <v>0</v>
      </c>
    </row>
    <row r="15" spans="1:20" s="44" customFormat="1" ht="12" x14ac:dyDescent="0.25">
      <c r="A15" s="138">
        <f>'Fertilizer Analysis'!A15</f>
        <v>0</v>
      </c>
      <c r="B15" s="101"/>
      <c r="C15" s="139">
        <f>'Fertilizer Analysis'!B15/100*B15</f>
        <v>0</v>
      </c>
      <c r="D15" s="140">
        <f>'Fertilizer Analysis'!C15/100*B15</f>
        <v>0</v>
      </c>
      <c r="E15" s="140">
        <f>'Fertilizer Analysis'!E15/100*C15</f>
        <v>0</v>
      </c>
      <c r="F15" s="140">
        <f>'Fertilizer Analysis'!F15/100*C15</f>
        <v>0</v>
      </c>
      <c r="G15" s="140">
        <f>B15*'Fertilizer Analysis'!I15/100</f>
        <v>0</v>
      </c>
      <c r="H15" s="140">
        <f>B15*'Fertilizer Analysis'!J15/100</f>
        <v>0</v>
      </c>
      <c r="I15" s="140">
        <f>B15*'Fertilizer Analysis'!K15/100</f>
        <v>0</v>
      </c>
      <c r="J15" s="140">
        <f>B15*'Fertilizer Analysis'!L15/100</f>
        <v>0</v>
      </c>
      <c r="K15" s="140">
        <f>B15*'Fertilizer Analysis'!M15/100</f>
        <v>0</v>
      </c>
      <c r="L15" s="140">
        <f>B15*'Fertilizer Analysis'!N15/100</f>
        <v>0</v>
      </c>
      <c r="M15" s="140">
        <f>B15*'Fertilizer Analysis'!O15/100</f>
        <v>0</v>
      </c>
      <c r="N15" s="140">
        <f>B15*'Fertilizer Analysis'!P15/100</f>
        <v>0</v>
      </c>
      <c r="O15" s="140">
        <f>B15*'Fertilizer Analysis'!Q15/100</f>
        <v>0</v>
      </c>
      <c r="P15" s="141">
        <f>B15*'Fertilizer Analysis'!R15/100</f>
        <v>0</v>
      </c>
    </row>
    <row r="16" spans="1:20" s="44" customFormat="1" ht="12" x14ac:dyDescent="0.25">
      <c r="A16" s="138">
        <f>'Fertilizer Analysis'!A16</f>
        <v>0</v>
      </c>
      <c r="B16" s="101"/>
      <c r="C16" s="139">
        <f>'Fertilizer Analysis'!B16/100*B16</f>
        <v>0</v>
      </c>
      <c r="D16" s="140">
        <f>'Fertilizer Analysis'!C16/100*B16</f>
        <v>0</v>
      </c>
      <c r="E16" s="140">
        <f>'Fertilizer Analysis'!E16/100*C16</f>
        <v>0</v>
      </c>
      <c r="F16" s="140">
        <f>'Fertilizer Analysis'!F16/100*C16</f>
        <v>0</v>
      </c>
      <c r="G16" s="140">
        <f>B16*'Fertilizer Analysis'!I16/100</f>
        <v>0</v>
      </c>
      <c r="H16" s="140">
        <f>B16*'Fertilizer Analysis'!J16/100</f>
        <v>0</v>
      </c>
      <c r="I16" s="140">
        <f>B16*'Fertilizer Analysis'!K16/100</f>
        <v>0</v>
      </c>
      <c r="J16" s="140">
        <f>B16*'Fertilizer Analysis'!L16/100</f>
        <v>0</v>
      </c>
      <c r="K16" s="140">
        <f>B16*'Fertilizer Analysis'!M16/100</f>
        <v>0</v>
      </c>
      <c r="L16" s="140">
        <f>B16*'Fertilizer Analysis'!N16/100</f>
        <v>0</v>
      </c>
      <c r="M16" s="140">
        <f>B16*'Fertilizer Analysis'!O16/100</f>
        <v>0</v>
      </c>
      <c r="N16" s="140">
        <f>B16*'Fertilizer Analysis'!P16/100</f>
        <v>0</v>
      </c>
      <c r="O16" s="140">
        <f>B16*'Fertilizer Analysis'!Q16/100</f>
        <v>0</v>
      </c>
      <c r="P16" s="141">
        <f>B16*'Fertilizer Analysis'!R16/100</f>
        <v>0</v>
      </c>
    </row>
    <row r="17" spans="1:20" s="62" customFormat="1" ht="12" x14ac:dyDescent="0.25">
      <c r="A17" s="125"/>
      <c r="B17" s="267" t="s">
        <v>137</v>
      </c>
      <c r="C17" s="268"/>
      <c r="D17" s="268"/>
      <c r="E17" s="268"/>
      <c r="F17" s="268"/>
      <c r="G17" s="268"/>
      <c r="H17" s="268"/>
      <c r="I17" s="268"/>
      <c r="J17" s="268"/>
      <c r="K17" s="268"/>
      <c r="L17" s="268"/>
      <c r="M17" s="268"/>
      <c r="N17" s="268"/>
      <c r="O17" s="268"/>
      <c r="P17" s="269"/>
    </row>
    <row r="18" spans="1:20" s="44" customFormat="1" ht="12" x14ac:dyDescent="0.25">
      <c r="A18" s="138" t="str">
        <f>'Fertilizer Analysis'!A18</f>
        <v>Triple super phosphate (0-40-0)</v>
      </c>
      <c r="B18" s="101"/>
      <c r="C18" s="139">
        <f>'Fertilizer Analysis'!B18/100*B18</f>
        <v>0</v>
      </c>
      <c r="D18" s="140" t="s">
        <v>35</v>
      </c>
      <c r="E18" s="140">
        <f>'Fertilizer Analysis'!E18/100*C18</f>
        <v>0</v>
      </c>
      <c r="F18" s="140">
        <f>'Fertilizer Analysis'!F18/100*C18</f>
        <v>0</v>
      </c>
      <c r="G18" s="140">
        <f>B18*'Fertilizer Analysis'!I18/100</f>
        <v>0</v>
      </c>
      <c r="H18" s="140">
        <f>B18*'Fertilizer Analysis'!J18/100</f>
        <v>0</v>
      </c>
      <c r="I18" s="140">
        <f>B18*'Fertilizer Analysis'!K18/100</f>
        <v>0</v>
      </c>
      <c r="J18" s="140">
        <f>B18*'Fertilizer Analysis'!L18/100</f>
        <v>0</v>
      </c>
      <c r="K18" s="140">
        <f>B18*'Fertilizer Analysis'!M18/100</f>
        <v>0</v>
      </c>
      <c r="L18" s="140">
        <f>B18*'Fertilizer Analysis'!N18/100</f>
        <v>0</v>
      </c>
      <c r="M18" s="140">
        <f>B18*'Fertilizer Analysis'!O18/100</f>
        <v>0</v>
      </c>
      <c r="N18" s="140">
        <f>B18*'Fertilizer Analysis'!P18/100</f>
        <v>0</v>
      </c>
      <c r="O18" s="140">
        <f>B18*'Fertilizer Analysis'!Q18/100</f>
        <v>0</v>
      </c>
      <c r="P18" s="141">
        <f>B18*'Fertilizer Analysis'!R18/100</f>
        <v>0</v>
      </c>
    </row>
    <row r="19" spans="1:20" s="44" customFormat="1" ht="12" x14ac:dyDescent="0.25">
      <c r="A19" s="138" t="str">
        <f>'Fertilizer Analysis'!A19</f>
        <v>Urea (46-0-0)</v>
      </c>
      <c r="B19" s="101"/>
      <c r="C19" s="139">
        <f>'Fertilizer Analysis'!B19/100*B19</f>
        <v>0</v>
      </c>
      <c r="D19" s="140" t="s">
        <v>35</v>
      </c>
      <c r="E19" s="140">
        <f>'Fertilizer Analysis'!E19/100*C19</f>
        <v>0</v>
      </c>
      <c r="F19" s="140">
        <f>'Fertilizer Analysis'!F19/100*C19</f>
        <v>0</v>
      </c>
      <c r="G19" s="140">
        <f>B19*'Fertilizer Analysis'!I19/100</f>
        <v>0</v>
      </c>
      <c r="H19" s="140">
        <f>B19*'Fertilizer Analysis'!J19/100</f>
        <v>0</v>
      </c>
      <c r="I19" s="140">
        <f>B19*'Fertilizer Analysis'!K19/100</f>
        <v>0</v>
      </c>
      <c r="J19" s="140">
        <f>B19*'Fertilizer Analysis'!L19/100</f>
        <v>0</v>
      </c>
      <c r="K19" s="140">
        <f>B19*'Fertilizer Analysis'!M19/100</f>
        <v>0</v>
      </c>
      <c r="L19" s="140">
        <f>B19*'Fertilizer Analysis'!N19/100</f>
        <v>0</v>
      </c>
      <c r="M19" s="140">
        <f>B19*'Fertilizer Analysis'!O19/100</f>
        <v>0</v>
      </c>
      <c r="N19" s="140">
        <f>B19*'Fertilizer Analysis'!P19/100</f>
        <v>0</v>
      </c>
      <c r="O19" s="140">
        <f>B19*'Fertilizer Analysis'!Q19/100</f>
        <v>0</v>
      </c>
      <c r="P19" s="141">
        <f>B19*'Fertilizer Analysis'!R19/100</f>
        <v>0</v>
      </c>
    </row>
    <row r="20" spans="1:20" s="44" customFormat="1" ht="12" x14ac:dyDescent="0.25">
      <c r="A20" s="138">
        <f>'Fertilizer Analysis'!A20</f>
        <v>0</v>
      </c>
      <c r="B20" s="101"/>
      <c r="C20" s="139">
        <f>'Fertilizer Analysis'!B20/100*B20</f>
        <v>0</v>
      </c>
      <c r="D20" s="140" t="s">
        <v>35</v>
      </c>
      <c r="E20" s="140">
        <f>'Fertilizer Analysis'!E20/100*C20</f>
        <v>0</v>
      </c>
      <c r="F20" s="140">
        <f>'Fertilizer Analysis'!F20/100*C20</f>
        <v>0</v>
      </c>
      <c r="G20" s="140">
        <f>B20*'Fertilizer Analysis'!I20/100</f>
        <v>0</v>
      </c>
      <c r="H20" s="140">
        <f>B20*'Fertilizer Analysis'!J20/100</f>
        <v>0</v>
      </c>
      <c r="I20" s="140">
        <f>B20*'Fertilizer Analysis'!K20/100</f>
        <v>0</v>
      </c>
      <c r="J20" s="140">
        <f>B20*'Fertilizer Analysis'!L20/100</f>
        <v>0</v>
      </c>
      <c r="K20" s="140">
        <f>B20*'Fertilizer Analysis'!M20/100</f>
        <v>0</v>
      </c>
      <c r="L20" s="140">
        <f>B20*'Fertilizer Analysis'!N20/100</f>
        <v>0</v>
      </c>
      <c r="M20" s="140">
        <f>B20*'Fertilizer Analysis'!O20/100</f>
        <v>0</v>
      </c>
      <c r="N20" s="140">
        <f>B20*'Fertilizer Analysis'!P20/100</f>
        <v>0</v>
      </c>
      <c r="O20" s="140">
        <f>B20*'Fertilizer Analysis'!Q20/100</f>
        <v>0</v>
      </c>
      <c r="P20" s="141">
        <f>B20*'Fertilizer Analysis'!R20/100</f>
        <v>0</v>
      </c>
    </row>
    <row r="21" spans="1:20" s="44" customFormat="1" ht="12" x14ac:dyDescent="0.25">
      <c r="A21" s="138">
        <f>'Fertilizer Analysis'!A21</f>
        <v>0</v>
      </c>
      <c r="B21" s="101"/>
      <c r="C21" s="139">
        <f>'Fertilizer Analysis'!B21/100*B21</f>
        <v>0</v>
      </c>
      <c r="D21" s="140" t="s">
        <v>35</v>
      </c>
      <c r="E21" s="140">
        <f>'Fertilizer Analysis'!E21/100*C21</f>
        <v>0</v>
      </c>
      <c r="F21" s="140">
        <f>'Fertilizer Analysis'!F21/100*C21</f>
        <v>0</v>
      </c>
      <c r="G21" s="140">
        <f>B21*'Fertilizer Analysis'!I21/100</f>
        <v>0</v>
      </c>
      <c r="H21" s="140">
        <f>B21*'Fertilizer Analysis'!J21/100</f>
        <v>0</v>
      </c>
      <c r="I21" s="140">
        <f>B21*'Fertilizer Analysis'!K21/100</f>
        <v>0</v>
      </c>
      <c r="J21" s="140">
        <f>B21*'Fertilizer Analysis'!L21/100</f>
        <v>0</v>
      </c>
      <c r="K21" s="140">
        <f>B21*'Fertilizer Analysis'!M21/100</f>
        <v>0</v>
      </c>
      <c r="L21" s="140">
        <f>B21*'Fertilizer Analysis'!N21/100</f>
        <v>0</v>
      </c>
      <c r="M21" s="140">
        <f>B21*'Fertilizer Analysis'!O21/100</f>
        <v>0</v>
      </c>
      <c r="N21" s="140">
        <f>B21*'Fertilizer Analysis'!P21/100</f>
        <v>0</v>
      </c>
      <c r="O21" s="140">
        <f>B21*'Fertilizer Analysis'!Q21/100</f>
        <v>0</v>
      </c>
      <c r="P21" s="141">
        <f>B21*'Fertilizer Analysis'!R21/100</f>
        <v>0</v>
      </c>
    </row>
    <row r="22" spans="1:20" s="62" customFormat="1" ht="12" x14ac:dyDescent="0.25">
      <c r="A22" s="125"/>
      <c r="B22" s="267" t="s">
        <v>117</v>
      </c>
      <c r="C22" s="268"/>
      <c r="D22" s="268"/>
      <c r="E22" s="268"/>
      <c r="F22" s="268"/>
      <c r="G22" s="268"/>
      <c r="H22" s="268"/>
      <c r="I22" s="268"/>
      <c r="J22" s="268"/>
      <c r="K22" s="268"/>
      <c r="L22" s="268"/>
      <c r="M22" s="268"/>
      <c r="N22" s="268"/>
      <c r="O22" s="268"/>
      <c r="P22" s="269"/>
    </row>
    <row r="23" spans="1:20" s="44" customFormat="1" ht="13.2" x14ac:dyDescent="0.25">
      <c r="A23" s="138" t="str">
        <f>'Fertilizer Analysis'!A23</f>
        <v>Composted manure (1.5-0.5-0.5)</v>
      </c>
      <c r="B23" s="142"/>
      <c r="C23" s="139">
        <f>'Fertilizer Analysis'!B23/100*B23</f>
        <v>0</v>
      </c>
      <c r="D23" s="140">
        <f>'Fertilizer Analysis'!C23/100*B23</f>
        <v>0</v>
      </c>
      <c r="E23" s="140">
        <f>'Fertilizer Analysis'!E23/100*C23</f>
        <v>0</v>
      </c>
      <c r="F23" s="140">
        <f>'Fertilizer Analysis'!F23/100*C23</f>
        <v>0</v>
      </c>
      <c r="G23" s="140">
        <f>B23*'Fertilizer Analysis'!I23/100</f>
        <v>0</v>
      </c>
      <c r="H23" s="140">
        <f>B23*'Fertilizer Analysis'!J23/100</f>
        <v>0</v>
      </c>
      <c r="I23" s="140">
        <f>B23*'Fertilizer Analysis'!K23/100</f>
        <v>0</v>
      </c>
      <c r="J23" s="140">
        <f>B23*'Fertilizer Analysis'!L23/100</f>
        <v>0</v>
      </c>
      <c r="K23" s="140">
        <f>B23*'Fertilizer Analysis'!M23/100</f>
        <v>0</v>
      </c>
      <c r="L23" s="140">
        <f>B23*'Fertilizer Analysis'!N23/100</f>
        <v>0</v>
      </c>
      <c r="M23" s="140">
        <f>B23*'Fertilizer Analysis'!O23/100</f>
        <v>0</v>
      </c>
      <c r="N23" s="140">
        <f>B23*'Fertilizer Analysis'!P23/100</f>
        <v>0</v>
      </c>
      <c r="O23" s="140">
        <f>B23*'Fertilizer Analysis'!Q23/100</f>
        <v>0</v>
      </c>
      <c r="P23" s="141">
        <f>B23*'Fertilizer Analysis'!R23/100</f>
        <v>0</v>
      </c>
      <c r="Q23" s="48"/>
      <c r="R23" s="48"/>
      <c r="S23" s="48"/>
      <c r="T23" s="48"/>
    </row>
    <row r="24" spans="1:20" s="44" customFormat="1" ht="13.2" x14ac:dyDescent="0.25">
      <c r="A24" s="138">
        <f>'Fertilizer Analysis'!A24</f>
        <v>0</v>
      </c>
      <c r="B24" s="101"/>
      <c r="C24" s="139">
        <f>'Fertilizer Analysis'!B24/100*B24</f>
        <v>0</v>
      </c>
      <c r="D24" s="140">
        <f>'Fertilizer Analysis'!C24/100*B24</f>
        <v>0</v>
      </c>
      <c r="E24" s="140">
        <f>'Fertilizer Analysis'!E24/100*C24</f>
        <v>0</v>
      </c>
      <c r="F24" s="140">
        <f>'Fertilizer Analysis'!F24/100*C24</f>
        <v>0</v>
      </c>
      <c r="G24" s="140">
        <f>B24*'Fertilizer Analysis'!I24/100</f>
        <v>0</v>
      </c>
      <c r="H24" s="140">
        <f>B24*'Fertilizer Analysis'!J24/100</f>
        <v>0</v>
      </c>
      <c r="I24" s="140">
        <f>B24*'Fertilizer Analysis'!K24/100</f>
        <v>0</v>
      </c>
      <c r="J24" s="140">
        <f>B24*'Fertilizer Analysis'!L24/100</f>
        <v>0</v>
      </c>
      <c r="K24" s="140">
        <f>B24*'Fertilizer Analysis'!M24/100</f>
        <v>0</v>
      </c>
      <c r="L24" s="140">
        <f>B24*'Fertilizer Analysis'!N24/100</f>
        <v>0</v>
      </c>
      <c r="M24" s="140">
        <f>B24*'Fertilizer Analysis'!O24/100</f>
        <v>0</v>
      </c>
      <c r="N24" s="140">
        <f>B24*'Fertilizer Analysis'!P24/100</f>
        <v>0</v>
      </c>
      <c r="O24" s="140">
        <f>B24*'Fertilizer Analysis'!Q24/100</f>
        <v>0</v>
      </c>
      <c r="P24" s="141">
        <f>B24*'Fertilizer Analysis'!R24/100</f>
        <v>0</v>
      </c>
      <c r="Q24" s="48"/>
      <c r="R24" s="48"/>
      <c r="S24" s="48"/>
      <c r="T24" s="48"/>
    </row>
    <row r="25" spans="1:20" s="44" customFormat="1" ht="13.2" x14ac:dyDescent="0.25">
      <c r="A25" s="138">
        <f>'Fertilizer Analysis'!A25</f>
        <v>0</v>
      </c>
      <c r="B25" s="143"/>
      <c r="C25" s="139">
        <f>'Fertilizer Analysis'!B25/100*B25</f>
        <v>0</v>
      </c>
      <c r="D25" s="140">
        <f>'Fertilizer Analysis'!C25/100*B25</f>
        <v>0</v>
      </c>
      <c r="E25" s="140">
        <f>'Fertilizer Analysis'!E25/100*C25</f>
        <v>0</v>
      </c>
      <c r="F25" s="140">
        <f>'Fertilizer Analysis'!F25/100*C25</f>
        <v>0</v>
      </c>
      <c r="G25" s="140">
        <f>B25*'Fertilizer Analysis'!I25/100</f>
        <v>0</v>
      </c>
      <c r="H25" s="140">
        <f>B25*'Fertilizer Analysis'!J25/100</f>
        <v>0</v>
      </c>
      <c r="I25" s="140">
        <f>B25*'Fertilizer Analysis'!K25/100</f>
        <v>0</v>
      </c>
      <c r="J25" s="140">
        <f>B25*'Fertilizer Analysis'!L25/100</f>
        <v>0</v>
      </c>
      <c r="K25" s="140">
        <f>B25*'Fertilizer Analysis'!M25/100</f>
        <v>0</v>
      </c>
      <c r="L25" s="140">
        <f>B25*'Fertilizer Analysis'!N25/100</f>
        <v>0</v>
      </c>
      <c r="M25" s="140">
        <f>B25*'Fertilizer Analysis'!O25/100</f>
        <v>0</v>
      </c>
      <c r="N25" s="140">
        <f>B25*'Fertilizer Analysis'!P25/100</f>
        <v>0</v>
      </c>
      <c r="O25" s="140">
        <f>B25*'Fertilizer Analysis'!Q25/100</f>
        <v>0</v>
      </c>
      <c r="P25" s="141">
        <f>B25*'Fertilizer Analysis'!R25/100</f>
        <v>0</v>
      </c>
      <c r="Q25" s="48"/>
      <c r="R25" s="48"/>
      <c r="S25" s="48"/>
      <c r="T25" s="48"/>
    </row>
    <row r="26" spans="1:20" s="62" customFormat="1" ht="13.95" customHeight="1" x14ac:dyDescent="0.25">
      <c r="A26" s="125" t="s">
        <v>196</v>
      </c>
      <c r="B26" s="267" t="s">
        <v>197</v>
      </c>
      <c r="C26" s="268"/>
      <c r="D26" s="268"/>
      <c r="E26" s="268"/>
      <c r="F26" s="268"/>
      <c r="G26" s="268"/>
      <c r="H26" s="268"/>
      <c r="I26" s="268"/>
      <c r="J26" s="268"/>
      <c r="K26" s="268"/>
      <c r="L26" s="268"/>
      <c r="M26" s="268"/>
      <c r="N26" s="268"/>
      <c r="O26" s="268"/>
      <c r="P26" s="269"/>
    </row>
    <row r="27" spans="1:20" s="44" customFormat="1" ht="12" x14ac:dyDescent="0.25">
      <c r="A27" s="99"/>
      <c r="B27" s="140">
        <f>(IF(A27='Cover Crop Analysis'!A5,'Cover Crop Analysis'!G5,IF(A27='Cover Crop Analysis'!A6,'Cover Crop Analysis'!G6,IF(A27='Cover Crop Analysis'!A7,'Cover Crop Analysis'!G7,IF(A27='Cover Crop Analysis'!A8,'Cover Crop Analysis'!G8,IF(A27='Cover Crop Analysis'!A9,'Cover Crop Analysis'!G9,IF(A27='Cover Crop Analysis'!A10,'Cover Crop Analysis'!G10,IF(A27='Cover Crop Analysis'!A11,'Cover Crop Analysis'!G11,IF(A27='Cover Crop Analysis'!A12,'Cover Crop Analysis'!G12)))))))))</f>
        <v>0</v>
      </c>
      <c r="C27" s="140">
        <f>(IF(A27='Cover Crop Analysis'!A5,'Cover Crop Analysis'!I5,IF(A27='Cover Crop Analysis'!A6,'Cover Crop Analysis'!I6,IF(A27='Cover Crop Analysis'!A7,'Cover Crop Analysis'!I7,IF(A27='Cover Crop Analysis'!A8,'Cover Crop Analysis'!I8,IF(A27='Cover Crop Analysis'!A9,'Cover Crop Analysis'!I9,IF(A27='Cover Crop Analysis'!A10,'Cover Crop Analysis'!I10,IF(A27='Cover Crop Analysis'!A11,'Cover Crop Analysis'!I11,IF(A27='Cover Crop Analysis'!A12,'Cover Crop Analysis'!I12)))))))))</f>
        <v>0</v>
      </c>
      <c r="D27" s="140">
        <f>(IF(A27='Cover Crop Analysis'!A5,'Cover Crop Analysis'!H5,IF(A27='Cover Crop Analysis'!A6,'Cover Crop Analysis'!H6,IF(A27='Cover Crop Analysis'!A7,'Cover Crop Analysis'!H7,IF(A27='Cover Crop Analysis'!A8,'Cover Crop Analysis'!H8,IF(A27='Cover Crop Analysis'!A9,'Cover Crop Analysis'!H9,IF(A27='Cover Crop Analysis'!A10,'Cover Crop Analysis'!H10,IF(A27='Cover Crop Analysis'!A11,'Cover Crop Analysis'!H11,IF(A27='Cover Crop Analysis'!A12,'Cover Crop Analysis'!H12)))))))))</f>
        <v>0</v>
      </c>
      <c r="E27" s="140">
        <f>(IF(A27='Cover Crop Analysis'!A5,'Cover Crop Analysis'!J5,IF(A27='Cover Crop Analysis'!A6,'Cover Crop Analysis'!J6,IF(A27='Cover Crop Analysis'!A7,'Cover Crop Analysis'!J7,IF(A27='Cover Crop Analysis'!A8,'Cover Crop Analysis'!J8,IF(A27='Cover Crop Analysis'!A9,'Cover Crop Analysis'!J9,IF(A27='Cover Crop Analysis'!A10,'Cover Crop Analysis'!J10,IF(A27='Cover Crop Analysis'!A11,'Cover Crop Analysis'!J11,IF(A27='Cover Crop Analysis'!A12,'Cover Crop Analysis'!J12)))))))))</f>
        <v>0</v>
      </c>
      <c r="F27" s="140">
        <f>(IF(A27='Cover Crop Analysis'!A5,'Cover Crop Analysis'!K5,IF(A27='Cover Crop Analysis'!A6,'Cover Crop Analysis'!K6,IF(A27='Cover Crop Analysis'!A7,'Cover Crop Analysis'!K7,IF(A27='Cover Crop Analysis'!A8,'Cover Crop Analysis'!K8,IF(A27='Cover Crop Analysis'!A9,'Cover Crop Analysis'!K9,IF(A27='Cover Crop Analysis'!A10,'Cover Crop Analysis'!K10,IF(A27='Cover Crop Analysis'!A11,'Cover Crop Analysis'!K11,IF(A27='Cover Crop Analysis'!A12,'Cover Crop Analysis'!K12)))))))))</f>
        <v>0</v>
      </c>
      <c r="G27" s="140"/>
      <c r="H27" s="140"/>
      <c r="I27" s="140"/>
      <c r="J27" s="140"/>
      <c r="K27" s="140"/>
      <c r="L27" s="140"/>
      <c r="M27" s="140"/>
      <c r="N27" s="140"/>
      <c r="O27" s="140"/>
      <c r="P27" s="141"/>
    </row>
    <row r="28" spans="1:20" s="62" customFormat="1" ht="13.2" x14ac:dyDescent="0.25">
      <c r="A28" s="144"/>
      <c r="B28" s="267" t="s">
        <v>198</v>
      </c>
      <c r="C28" s="270"/>
      <c r="D28" s="270"/>
      <c r="E28" s="270"/>
      <c r="F28" s="270"/>
      <c r="G28" s="270"/>
      <c r="H28" s="270"/>
      <c r="I28" s="270"/>
      <c r="J28" s="270"/>
      <c r="K28" s="270"/>
      <c r="L28" s="270"/>
      <c r="M28" s="270"/>
      <c r="N28" s="270"/>
      <c r="O28" s="270"/>
      <c r="P28" s="271"/>
      <c r="Q28" s="63"/>
      <c r="R28" s="63"/>
      <c r="S28" s="63"/>
      <c r="T28" s="63"/>
    </row>
    <row r="29" spans="1:20" s="44" customFormat="1" ht="13.2" x14ac:dyDescent="0.25">
      <c r="A29" s="272" t="s">
        <v>23</v>
      </c>
      <c r="B29" s="273"/>
      <c r="C29" s="139">
        <f>SUM(C5:C28)</f>
        <v>0</v>
      </c>
      <c r="D29" s="139">
        <f>SUM(D5:D28)</f>
        <v>0</v>
      </c>
      <c r="E29" s="139">
        <f>SUM(E5:E28)</f>
        <v>0</v>
      </c>
      <c r="F29" s="93">
        <f t="shared" ref="F29:P29" si="0">SUM(F5:F27)</f>
        <v>0</v>
      </c>
      <c r="G29" s="93">
        <f t="shared" si="0"/>
        <v>0</v>
      </c>
      <c r="H29" s="93">
        <f t="shared" si="0"/>
        <v>0</v>
      </c>
      <c r="I29" s="93">
        <f t="shared" si="0"/>
        <v>0</v>
      </c>
      <c r="J29" s="93">
        <f t="shared" si="0"/>
        <v>0</v>
      </c>
      <c r="K29" s="93">
        <f t="shared" si="0"/>
        <v>0</v>
      </c>
      <c r="L29" s="94">
        <f t="shared" si="0"/>
        <v>0</v>
      </c>
      <c r="M29" s="94">
        <f t="shared" si="0"/>
        <v>0</v>
      </c>
      <c r="N29" s="94">
        <f t="shared" si="0"/>
        <v>0</v>
      </c>
      <c r="O29" s="94">
        <f t="shared" si="0"/>
        <v>0</v>
      </c>
      <c r="P29" s="145">
        <f t="shared" si="0"/>
        <v>0</v>
      </c>
      <c r="Q29" s="48"/>
      <c r="R29" s="48"/>
      <c r="S29" s="48"/>
      <c r="T29" s="48"/>
    </row>
    <row r="30" spans="1:20" s="44" customFormat="1" ht="13.2" x14ac:dyDescent="0.25">
      <c r="A30" s="274" t="s">
        <v>199</v>
      </c>
      <c r="B30" s="275"/>
      <c r="C30" s="146"/>
      <c r="D30" s="147"/>
      <c r="E30" s="101"/>
      <c r="F30" s="101"/>
      <c r="G30" s="101"/>
      <c r="H30" s="101"/>
      <c r="I30" s="101"/>
      <c r="J30" s="147"/>
      <c r="K30" s="147"/>
      <c r="L30" s="147"/>
      <c r="M30" s="147"/>
      <c r="N30" s="147"/>
      <c r="O30" s="147"/>
      <c r="P30" s="148"/>
      <c r="Q30" s="48"/>
      <c r="R30" s="48"/>
      <c r="S30" s="48"/>
      <c r="T30" s="48"/>
    </row>
    <row r="31" spans="1:20" s="44" customFormat="1" ht="13.2" x14ac:dyDescent="0.25">
      <c r="A31" s="264" t="s">
        <v>200</v>
      </c>
      <c r="B31" s="265"/>
      <c r="C31" s="149">
        <f t="shared" ref="C31:P31" si="1">C29-C30</f>
        <v>0</v>
      </c>
      <c r="D31" s="150">
        <f t="shared" si="1"/>
        <v>0</v>
      </c>
      <c r="E31" s="150">
        <f t="shared" si="1"/>
        <v>0</v>
      </c>
      <c r="F31" s="150">
        <f t="shared" si="1"/>
        <v>0</v>
      </c>
      <c r="G31" s="150">
        <f t="shared" si="1"/>
        <v>0</v>
      </c>
      <c r="H31" s="150">
        <f t="shared" si="1"/>
        <v>0</v>
      </c>
      <c r="I31" s="150">
        <f t="shared" si="1"/>
        <v>0</v>
      </c>
      <c r="J31" s="150">
        <f t="shared" si="1"/>
        <v>0</v>
      </c>
      <c r="K31" s="150">
        <f t="shared" si="1"/>
        <v>0</v>
      </c>
      <c r="L31" s="151">
        <f t="shared" si="1"/>
        <v>0</v>
      </c>
      <c r="M31" s="151">
        <f t="shared" si="1"/>
        <v>0</v>
      </c>
      <c r="N31" s="151">
        <f t="shared" si="1"/>
        <v>0</v>
      </c>
      <c r="O31" s="151">
        <f t="shared" si="1"/>
        <v>0</v>
      </c>
      <c r="P31" s="152">
        <f t="shared" si="1"/>
        <v>0</v>
      </c>
      <c r="Q31" s="48"/>
      <c r="R31" s="48"/>
      <c r="S31" s="48"/>
      <c r="T31" s="48"/>
    </row>
    <row r="32" spans="1:20" s="62" customFormat="1" ht="13.8" thickBot="1" x14ac:dyDescent="0.3">
      <c r="A32" s="153" t="s">
        <v>158</v>
      </c>
      <c r="B32" s="266" t="s">
        <v>19</v>
      </c>
      <c r="C32" s="266"/>
      <c r="D32" s="266"/>
      <c r="E32" s="266"/>
      <c r="F32" s="266"/>
      <c r="G32" s="154"/>
      <c r="H32" s="154"/>
      <c r="I32" s="154"/>
      <c r="J32" s="155"/>
      <c r="K32" s="155"/>
      <c r="L32" s="155"/>
      <c r="M32" s="155"/>
      <c r="N32" s="155"/>
      <c r="O32" s="155"/>
      <c r="P32" s="156"/>
      <c r="Q32" s="63"/>
      <c r="R32" s="63"/>
      <c r="S32" s="63"/>
      <c r="T32" s="63"/>
    </row>
    <row r="33" spans="1:20" s="44" customFormat="1" ht="13.2" x14ac:dyDescent="0.25">
      <c r="A33" s="108" t="s">
        <v>176</v>
      </c>
      <c r="B33" s="157"/>
      <c r="C33" s="108"/>
      <c r="D33" s="108"/>
      <c r="E33" s="158"/>
      <c r="F33" s="158"/>
      <c r="G33" s="159"/>
      <c r="H33" s="159"/>
      <c r="I33" s="159"/>
      <c r="J33" s="160"/>
      <c r="K33" s="160"/>
      <c r="L33" s="160"/>
      <c r="M33" s="160"/>
      <c r="N33" s="160"/>
      <c r="O33" s="160"/>
      <c r="P33" s="160"/>
      <c r="Q33" s="48"/>
      <c r="R33" s="48"/>
      <c r="S33" s="48"/>
      <c r="T33" s="48"/>
    </row>
    <row r="34" spans="1:20" s="44" customFormat="1" x14ac:dyDescent="0.2">
      <c r="B34" s="57"/>
      <c r="E34" s="58"/>
      <c r="F34" s="58"/>
      <c r="G34" s="59"/>
      <c r="H34" s="59"/>
      <c r="I34" s="59"/>
      <c r="J34" s="55"/>
      <c r="K34" s="55"/>
      <c r="L34" s="55"/>
      <c r="M34" s="55"/>
      <c r="N34" s="55"/>
      <c r="O34" s="55"/>
      <c r="P34" s="55"/>
      <c r="Q34" s="48"/>
      <c r="R34" s="48"/>
      <c r="S34" s="48"/>
      <c r="T34" s="48"/>
    </row>
    <row r="35" spans="1:20" s="44" customFormat="1" x14ac:dyDescent="0.2">
      <c r="B35" s="57"/>
      <c r="E35" s="58"/>
      <c r="F35" s="58"/>
      <c r="G35" s="59"/>
      <c r="H35" s="59"/>
      <c r="I35" s="59"/>
      <c r="J35" s="55"/>
      <c r="K35" s="55"/>
      <c r="L35" s="55"/>
      <c r="M35" s="55"/>
      <c r="N35" s="55"/>
      <c r="O35" s="55"/>
      <c r="P35" s="55"/>
      <c r="Q35" s="48"/>
      <c r="R35" s="48"/>
      <c r="S35" s="48"/>
      <c r="T35" s="48"/>
    </row>
    <row r="36" spans="1:20" s="44" customFormat="1" x14ac:dyDescent="0.2">
      <c r="B36" s="57"/>
      <c r="E36" s="58"/>
      <c r="F36" s="58"/>
      <c r="G36" s="59"/>
      <c r="H36" s="59"/>
      <c r="I36" s="59"/>
      <c r="J36" s="55"/>
      <c r="K36" s="55"/>
      <c r="L36" s="55"/>
      <c r="M36" s="55"/>
      <c r="N36" s="55"/>
      <c r="O36" s="55"/>
      <c r="P36" s="55"/>
      <c r="Q36" s="48"/>
      <c r="R36" s="48"/>
      <c r="S36" s="48"/>
      <c r="T36" s="48"/>
    </row>
    <row r="37" spans="1:20" s="44" customFormat="1" x14ac:dyDescent="0.2">
      <c r="B37" s="57"/>
      <c r="E37" s="58"/>
      <c r="F37" s="58"/>
      <c r="G37" s="59"/>
      <c r="H37" s="59"/>
      <c r="I37" s="59"/>
      <c r="J37" s="55"/>
      <c r="K37" s="55"/>
      <c r="L37" s="55"/>
      <c r="M37" s="55"/>
      <c r="N37" s="55"/>
      <c r="O37" s="55"/>
      <c r="P37" s="55"/>
      <c r="Q37" s="48"/>
      <c r="R37" s="48"/>
      <c r="S37" s="48"/>
      <c r="T37" s="48"/>
    </row>
  </sheetData>
  <sheetProtection algorithmName="SHA-512" hashValue="wN0xWEzY3ec0E+x4RESgw7lD0BCLf7XxbPoQXB/FDUzNOO4ppKYTdJJzDqlWBaFfWQfwRPa1Ia8S9LzXW08oAg==" saltValue="lP9QvqeLSd8sbEQh/cNWYg==" spinCount="100000" sheet="1" selectLockedCells="1"/>
  <mergeCells count="12">
    <mergeCell ref="B1:P1"/>
    <mergeCell ref="A1:A3"/>
    <mergeCell ref="B2:P2"/>
    <mergeCell ref="B4:P4"/>
    <mergeCell ref="B17:P17"/>
    <mergeCell ref="A31:B31"/>
    <mergeCell ref="B32:F32"/>
    <mergeCell ref="B22:P22"/>
    <mergeCell ref="B26:P26"/>
    <mergeCell ref="B28:P28"/>
    <mergeCell ref="A29:B29"/>
    <mergeCell ref="A30:B30"/>
  </mergeCells>
  <phoneticPr fontId="1" type="noConversion"/>
  <hyperlinks>
    <hyperlink ref="B32" r:id="rId1"/>
  </hyperlinks>
  <pageMargins left="0.27" right="0.22" top="1" bottom="1" header="0.5" footer="0.5"/>
  <pageSetup orientation="landscape" r:id="rId2"/>
  <headerFooter alignWithMargins="0">
    <oddHeader>&amp;A</oddHeader>
    <oddFooter>&amp;F</oddFooter>
  </headerFooter>
  <rowBreaks count="1" manualBreakCount="1">
    <brk id="25" max="16383" man="1"/>
  </rowBreaks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'Cover Crop Analysis'!$A$5:$A$12</xm:f>
          </x14:formula1>
          <xm:sqref>A27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workbookViewId="0">
      <selection activeCell="H14" sqref="H14"/>
    </sheetView>
  </sheetViews>
  <sheetFormatPr defaultColWidth="10.90625" defaultRowHeight="12.6" x14ac:dyDescent="0.2"/>
  <cols>
    <col min="1" max="1" width="10.90625" customWidth="1"/>
    <col min="2" max="2" width="20.26953125" customWidth="1"/>
    <col min="3" max="3" width="13.453125" customWidth="1"/>
    <col min="4" max="5" width="10.90625" customWidth="1"/>
    <col min="6" max="6" width="13" customWidth="1"/>
    <col min="7" max="7" width="11.453125" customWidth="1"/>
    <col min="8" max="8" width="10.90625" customWidth="1"/>
    <col min="9" max="9" width="12.453125" customWidth="1"/>
    <col min="10" max="10" width="10.90625" customWidth="1"/>
    <col min="11" max="11" width="10.08984375" customWidth="1"/>
  </cols>
  <sheetData>
    <row r="1" spans="1:16" x14ac:dyDescent="0.2">
      <c r="A1" s="30" t="s">
        <v>160</v>
      </c>
      <c r="B1" s="285" t="s">
        <v>89</v>
      </c>
      <c r="C1" s="286"/>
      <c r="D1" s="286"/>
      <c r="E1" s="287"/>
    </row>
    <row r="2" spans="1:16" x14ac:dyDescent="0.2">
      <c r="B2" s="7"/>
      <c r="C2" s="1"/>
      <c r="D2" s="1" t="s">
        <v>55</v>
      </c>
      <c r="E2" s="13"/>
    </row>
    <row r="3" spans="1:16" x14ac:dyDescent="0.2">
      <c r="B3" s="8"/>
      <c r="C3" s="16" t="s">
        <v>56</v>
      </c>
      <c r="D3" s="17">
        <v>8.2469999999999999</v>
      </c>
      <c r="E3" s="15"/>
      <c r="M3" s="4"/>
      <c r="P3" s="3"/>
    </row>
    <row r="4" spans="1:16" x14ac:dyDescent="0.2">
      <c r="C4" s="5"/>
      <c r="D4" s="6"/>
      <c r="E4" s="2"/>
      <c r="M4" s="4"/>
      <c r="P4" s="3"/>
    </row>
    <row r="5" spans="1:16" ht="28.5" customHeight="1" x14ac:dyDescent="0.2">
      <c r="B5" s="288" t="s">
        <v>58</v>
      </c>
      <c r="C5" s="289"/>
      <c r="D5" s="289"/>
      <c r="E5" s="290"/>
      <c r="G5" s="19" t="s">
        <v>90</v>
      </c>
      <c r="M5" s="4"/>
      <c r="P5" s="3"/>
    </row>
    <row r="6" spans="1:16" x14ac:dyDescent="0.2">
      <c r="B6" s="7"/>
      <c r="C6" s="1">
        <v>500</v>
      </c>
      <c r="D6" s="1">
        <v>20</v>
      </c>
      <c r="E6" s="13">
        <v>200</v>
      </c>
      <c r="G6" s="18" t="s">
        <v>54</v>
      </c>
    </row>
    <row r="7" spans="1:16" x14ac:dyDescent="0.2">
      <c r="B7" s="7"/>
      <c r="C7" s="9" t="s">
        <v>57</v>
      </c>
      <c r="D7" s="10" t="s">
        <v>59</v>
      </c>
      <c r="E7" s="14"/>
      <c r="M7" s="4"/>
      <c r="P7" s="3"/>
    </row>
    <row r="8" spans="1:16" x14ac:dyDescent="0.2">
      <c r="B8" s="8"/>
      <c r="C8" s="11">
        <v>100</v>
      </c>
      <c r="D8" s="12">
        <f>$C$8*$C$6/$D$6/$E$6</f>
        <v>12.5</v>
      </c>
      <c r="E8" s="15"/>
      <c r="M8" s="4"/>
      <c r="P8" s="3"/>
    </row>
    <row r="11" spans="1:16" x14ac:dyDescent="0.2">
      <c r="B11" s="20" t="s">
        <v>70</v>
      </c>
      <c r="C11" s="21"/>
      <c r="D11" s="21"/>
      <c r="E11" s="22"/>
      <c r="F11" s="23"/>
    </row>
    <row r="12" spans="1:16" x14ac:dyDescent="0.2">
      <c r="B12" s="31" t="s">
        <v>110</v>
      </c>
      <c r="C12" s="32" t="s">
        <v>111</v>
      </c>
      <c r="D12" s="1" t="s">
        <v>73</v>
      </c>
      <c r="E12" s="1"/>
      <c r="F12" s="13"/>
    </row>
    <row r="13" spans="1:16" x14ac:dyDescent="0.2">
      <c r="B13" s="7"/>
      <c r="C13" s="1"/>
      <c r="D13" s="1"/>
      <c r="E13" s="1"/>
      <c r="F13" s="13"/>
    </row>
    <row r="14" spans="1:16" x14ac:dyDescent="0.2">
      <c r="B14" s="24" t="s">
        <v>66</v>
      </c>
      <c r="C14" s="1" t="s">
        <v>63</v>
      </c>
      <c r="D14" s="25">
        <v>8.3097775609747266</v>
      </c>
      <c r="E14" s="1"/>
      <c r="F14" s="13"/>
    </row>
    <row r="15" spans="1:16" ht="13.5" customHeight="1" x14ac:dyDescent="0.2">
      <c r="B15" s="24" t="s">
        <v>68</v>
      </c>
      <c r="C15" s="1" t="s">
        <v>71</v>
      </c>
      <c r="D15" s="25">
        <v>6.7268472376158481</v>
      </c>
      <c r="E15" s="1"/>
      <c r="F15" s="13"/>
    </row>
    <row r="16" spans="1:16" x14ac:dyDescent="0.2">
      <c r="B16" s="24" t="s">
        <v>69</v>
      </c>
      <c r="C16" s="1" t="s">
        <v>65</v>
      </c>
      <c r="D16" s="25">
        <v>15.837255419215039</v>
      </c>
      <c r="E16" s="1"/>
      <c r="F16" s="13"/>
    </row>
    <row r="17" spans="2:6" x14ac:dyDescent="0.2">
      <c r="B17" s="24" t="s">
        <v>113</v>
      </c>
      <c r="C17" s="33" t="s">
        <v>112</v>
      </c>
      <c r="D17" s="25">
        <f>2*D15</f>
        <v>13.453694475231696</v>
      </c>
      <c r="E17" s="1" t="s">
        <v>115</v>
      </c>
      <c r="F17" s="13"/>
    </row>
    <row r="18" spans="2:6" x14ac:dyDescent="0.2">
      <c r="B18" s="24" t="s">
        <v>114</v>
      </c>
      <c r="C18" s="1" t="s">
        <v>112</v>
      </c>
      <c r="D18" s="25">
        <v>15.837255419215039</v>
      </c>
      <c r="E18" s="1" t="s">
        <v>116</v>
      </c>
      <c r="F18" s="13"/>
    </row>
    <row r="19" spans="2:6" x14ac:dyDescent="0.2">
      <c r="B19" s="24"/>
      <c r="C19" s="1"/>
      <c r="D19" s="25"/>
      <c r="E19" s="1"/>
      <c r="F19" s="13"/>
    </row>
    <row r="20" spans="2:6" x14ac:dyDescent="0.2">
      <c r="B20" s="7"/>
      <c r="C20" s="1"/>
      <c r="D20" s="1"/>
      <c r="E20" s="1"/>
      <c r="F20" s="13"/>
    </row>
    <row r="21" spans="2:6" x14ac:dyDescent="0.2">
      <c r="B21" s="24" t="s">
        <v>80</v>
      </c>
      <c r="C21" s="1" t="s">
        <v>81</v>
      </c>
      <c r="D21" s="25">
        <v>1</v>
      </c>
      <c r="E21" s="1"/>
      <c r="F21" s="13"/>
    </row>
    <row r="22" spans="2:6" x14ac:dyDescent="0.2">
      <c r="B22" s="7"/>
      <c r="C22" s="1"/>
      <c r="D22" s="1"/>
      <c r="E22" s="1"/>
      <c r="F22" s="13"/>
    </row>
    <row r="23" spans="2:6" x14ac:dyDescent="0.2">
      <c r="B23" s="24" t="s">
        <v>52</v>
      </c>
      <c r="C23" s="1" t="s">
        <v>72</v>
      </c>
      <c r="D23" s="25">
        <v>5.52</v>
      </c>
      <c r="E23" s="1" t="s">
        <v>88</v>
      </c>
      <c r="F23" s="13"/>
    </row>
    <row r="24" spans="2:6" x14ac:dyDescent="0.2">
      <c r="B24" s="24" t="s">
        <v>40</v>
      </c>
      <c r="C24" s="1" t="s">
        <v>72</v>
      </c>
      <c r="D24" s="25">
        <v>5.52</v>
      </c>
      <c r="E24" s="1" t="s">
        <v>88</v>
      </c>
      <c r="F24" s="13"/>
    </row>
    <row r="25" spans="2:6" x14ac:dyDescent="0.2">
      <c r="B25" s="24" t="s">
        <v>62</v>
      </c>
      <c r="C25" s="1" t="s">
        <v>63</v>
      </c>
      <c r="D25" s="25">
        <v>3.6601906672714679</v>
      </c>
      <c r="E25" s="1"/>
      <c r="F25" s="13"/>
    </row>
    <row r="26" spans="2:6" x14ac:dyDescent="0.2">
      <c r="B26" s="24" t="s">
        <v>64</v>
      </c>
      <c r="C26" s="1" t="s">
        <v>65</v>
      </c>
      <c r="D26" s="25">
        <v>7.8584678899449356</v>
      </c>
      <c r="E26" s="1"/>
      <c r="F26" s="13"/>
    </row>
    <row r="27" spans="2:6" x14ac:dyDescent="0.2">
      <c r="B27" s="24" t="s">
        <v>60</v>
      </c>
      <c r="C27" s="1" t="s">
        <v>61</v>
      </c>
      <c r="D27" s="25">
        <v>5.1772728324095105</v>
      </c>
      <c r="E27" s="1"/>
      <c r="F27" s="13"/>
    </row>
    <row r="28" spans="2:6" x14ac:dyDescent="0.2">
      <c r="B28" s="7"/>
      <c r="C28" s="1"/>
      <c r="D28" s="1"/>
      <c r="E28" s="1"/>
      <c r="F28" s="13"/>
    </row>
    <row r="29" spans="2:6" x14ac:dyDescent="0.2">
      <c r="B29" s="7"/>
      <c r="C29" s="1"/>
      <c r="D29" s="1"/>
      <c r="E29" s="1"/>
      <c r="F29" s="13"/>
    </row>
    <row r="30" spans="2:6" x14ac:dyDescent="0.2">
      <c r="B30" s="26" t="s">
        <v>67</v>
      </c>
      <c r="C30" s="27" t="s">
        <v>65</v>
      </c>
      <c r="D30" s="28">
        <v>5.5196574833423968</v>
      </c>
      <c r="E30" s="27"/>
      <c r="F30" s="29"/>
    </row>
    <row r="33" spans="2:5" x14ac:dyDescent="0.2">
      <c r="B33" s="34" t="s">
        <v>125</v>
      </c>
      <c r="C33" s="22" t="s">
        <v>129</v>
      </c>
      <c r="D33" s="22"/>
      <c r="E33" s="23"/>
    </row>
    <row r="34" spans="2:5" x14ac:dyDescent="0.2">
      <c r="B34" s="7" t="s">
        <v>131</v>
      </c>
      <c r="C34" s="36">
        <v>15</v>
      </c>
      <c r="D34" s="1" t="s">
        <v>126</v>
      </c>
      <c r="E34" s="13"/>
    </row>
    <row r="35" spans="2:5" x14ac:dyDescent="0.2">
      <c r="B35" s="7" t="s">
        <v>127</v>
      </c>
      <c r="C35" s="37">
        <v>10</v>
      </c>
      <c r="D35" s="1" t="s">
        <v>126</v>
      </c>
      <c r="E35" s="13"/>
    </row>
    <row r="36" spans="2:5" x14ac:dyDescent="0.2">
      <c r="B36" s="24"/>
      <c r="C36" s="38"/>
      <c r="D36" s="1"/>
      <c r="E36" s="13"/>
    </row>
    <row r="37" spans="2:5" x14ac:dyDescent="0.2">
      <c r="B37" s="8" t="s">
        <v>128</v>
      </c>
      <c r="C37" s="27"/>
      <c r="D37" s="27"/>
      <c r="E37" s="29"/>
    </row>
    <row r="38" spans="2:5" x14ac:dyDescent="0.2">
      <c r="B38" s="35" t="s">
        <v>130</v>
      </c>
    </row>
  </sheetData>
  <mergeCells count="2">
    <mergeCell ref="B1:E1"/>
    <mergeCell ref="B5:E5"/>
  </mergeCells>
  <phoneticPr fontId="1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8</vt:i4>
      </vt:variant>
    </vt:vector>
  </HeadingPairs>
  <TitlesOfParts>
    <vt:vector size="14" baseType="lpstr">
      <vt:lpstr>Fertilizer Analysis</vt:lpstr>
      <vt:lpstr>Cover Crop Analysis</vt:lpstr>
      <vt:lpstr>Your Costs</vt:lpstr>
      <vt:lpstr>Cost Comparisons</vt:lpstr>
      <vt:lpstr>Nutrients Provided</vt:lpstr>
      <vt:lpstr>Cover Crop Equipment</vt:lpstr>
      <vt:lpstr>Covercrop</vt:lpstr>
      <vt:lpstr>'Cost Comparisons'!Print_Area</vt:lpstr>
      <vt:lpstr>'Fertilizer Analysis'!Print_Area</vt:lpstr>
      <vt:lpstr>'Nutrients Provided'!Print_Area</vt:lpstr>
      <vt:lpstr>'Cost Comparisons'!Print_Titles</vt:lpstr>
      <vt:lpstr>'Fertilizer Analysis'!Print_Titles</vt:lpstr>
      <vt:lpstr>'Nutrients Provided'!Print_Titles</vt:lpstr>
      <vt:lpstr>'Your Costs'!Print_Titles</vt:lpstr>
    </vt:vector>
  </TitlesOfParts>
  <Company>Oregon Tilth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 Andrews</dc:creator>
  <cp:lastModifiedBy>Andrews, Nicholas</cp:lastModifiedBy>
  <cp:lastPrinted>2022-02-02T20:17:53Z</cp:lastPrinted>
  <dcterms:created xsi:type="dcterms:W3CDTF">2005-07-21T21:57:52Z</dcterms:created>
  <dcterms:modified xsi:type="dcterms:W3CDTF">2022-02-07T18:26:36Z</dcterms:modified>
</cp:coreProperties>
</file>